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\UD\B\Axa 371\Contractare\CTR8\"/>
    </mc:Choice>
  </mc:AlternateContent>
  <xr:revisionPtr revIDLastSave="0" documentId="13_ncr:1_{EC38A24E-7DCE-47A0-8706-9D8CF12018F2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DG cumulat " sheetId="1" r:id="rId1"/>
    <sheet name="DG eligibil" sheetId="2" r:id="rId2"/>
    <sheet name="DG neeligibil" sheetId="3" r:id="rId3"/>
    <sheet name="DG conexe cumulat" sheetId="4" r:id="rId4"/>
    <sheet name="DG conexe eligibil" sheetId="5" r:id="rId5"/>
    <sheet name="DG conexe neeligibil" sheetId="6" r:id="rId6"/>
  </sheets>
  <definedNames>
    <definedName name="_xlnm.Print_Area" localSheetId="3">'DG conexe cumulat'!$A$1:$F$88</definedName>
    <definedName name="_xlnm.Print_Area" localSheetId="4">'DG conexe eligibil'!$A$1:$F$88</definedName>
    <definedName name="_xlnm.Print_Area" localSheetId="5">'DG conexe neeligibil'!$A$1:$F$88</definedName>
    <definedName name="_xlnm.Print_Area" localSheetId="0">'DG cumulat '!$A$1:$F$92</definedName>
    <definedName name="_xlnm.Print_Area" localSheetId="1">'DG eligibil'!$A$1:$F$88</definedName>
    <definedName name="_xlnm.Print_Area" localSheetId="2">'DG neeligibil'!$A$1:$F$88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4" l="1"/>
  <c r="G77" i="4"/>
  <c r="G55" i="4"/>
  <c r="G13" i="4"/>
  <c r="E45" i="6"/>
  <c r="E46" i="6"/>
  <c r="E47" i="6"/>
  <c r="E48" i="6"/>
  <c r="E49" i="6"/>
  <c r="E50" i="6"/>
  <c r="E51" i="6"/>
  <c r="E52" i="6"/>
  <c r="E53" i="6"/>
  <c r="E54" i="6"/>
  <c r="E44" i="6"/>
  <c r="E13" i="6"/>
  <c r="E47" i="5"/>
  <c r="E48" i="5"/>
  <c r="E49" i="5"/>
  <c r="E50" i="5"/>
  <c r="E51" i="5"/>
  <c r="E52" i="5"/>
  <c r="E53" i="5"/>
  <c r="E54" i="5"/>
  <c r="E46" i="5"/>
  <c r="E48" i="4"/>
  <c r="E49" i="4"/>
  <c r="E50" i="4"/>
  <c r="E51" i="4"/>
  <c r="E52" i="4"/>
  <c r="E53" i="4"/>
  <c r="E54" i="4"/>
  <c r="E47" i="4"/>
  <c r="E46" i="4"/>
  <c r="E45" i="4"/>
  <c r="E44" i="4"/>
  <c r="E41" i="4"/>
  <c r="E13" i="4"/>
  <c r="H77" i="1"/>
  <c r="H76" i="1"/>
  <c r="H68" i="1"/>
  <c r="H55" i="1"/>
  <c r="H39" i="1"/>
  <c r="H13" i="1"/>
  <c r="E44" i="3"/>
  <c r="E13" i="3"/>
  <c r="E75" i="2"/>
  <c r="E67" i="2"/>
  <c r="E66" i="2"/>
  <c r="E58" i="2"/>
  <c r="E59" i="2"/>
  <c r="E57" i="2"/>
  <c r="E44" i="2"/>
  <c r="E45" i="2"/>
  <c r="E46" i="2"/>
  <c r="E47" i="2"/>
  <c r="E48" i="2"/>
  <c r="E49" i="2"/>
  <c r="E50" i="2"/>
  <c r="E51" i="2"/>
  <c r="E52" i="2"/>
  <c r="E53" i="2"/>
  <c r="E54" i="2"/>
  <c r="E43" i="2"/>
  <c r="E42" i="2"/>
  <c r="E33" i="2"/>
  <c r="E37" i="2"/>
  <c r="E38" i="2"/>
  <c r="E35" i="2"/>
  <c r="E36" i="2"/>
  <c r="E34" i="2"/>
  <c r="E13" i="1"/>
  <c r="E77" i="1" s="1"/>
  <c r="E78" i="1"/>
  <c r="E75" i="1"/>
  <c r="E74" i="1"/>
  <c r="E68" i="1"/>
  <c r="E67" i="1"/>
  <c r="E66" i="1"/>
  <c r="E57" i="1"/>
  <c r="E58" i="1"/>
  <c r="E55" i="1"/>
  <c r="E41" i="1"/>
  <c r="E53" i="1"/>
  <c r="E52" i="1"/>
  <c r="E51" i="1"/>
  <c r="E48" i="1"/>
  <c r="E49" i="1"/>
  <c r="E47" i="1"/>
  <c r="E45" i="1"/>
  <c r="E46" i="1"/>
  <c r="E44" i="1"/>
  <c r="E43" i="1"/>
  <c r="E42" i="1"/>
  <c r="E33" i="1"/>
  <c r="E34" i="1"/>
  <c r="E38" i="1"/>
  <c r="E37" i="1"/>
  <c r="E36" i="1"/>
  <c r="E35" i="1"/>
  <c r="G14" i="4"/>
  <c r="G40" i="4"/>
  <c r="G56" i="4"/>
  <c r="G66" i="4"/>
  <c r="G69" i="4"/>
  <c r="G70" i="4"/>
  <c r="G71" i="4"/>
  <c r="G72" i="4"/>
  <c r="G73" i="4"/>
  <c r="G74" i="4"/>
  <c r="G75" i="4"/>
  <c r="G79" i="4"/>
  <c r="D75" i="3" l="1"/>
  <c r="D67" i="6" l="1"/>
  <c r="G67" i="4" s="1"/>
  <c r="H66" i="6"/>
  <c r="D65" i="6"/>
  <c r="G65" i="4" s="1"/>
  <c r="E64" i="6"/>
  <c r="D64" i="6"/>
  <c r="G64" i="4" s="1"/>
  <c r="E63" i="6"/>
  <c r="D63" i="6"/>
  <c r="G63" i="4" s="1"/>
  <c r="E62" i="6"/>
  <c r="D62" i="6"/>
  <c r="G62" i="4" s="1"/>
  <c r="D61" i="6"/>
  <c r="G61" i="4" s="1"/>
  <c r="E60" i="6"/>
  <c r="D59" i="6"/>
  <c r="G59" i="4" s="1"/>
  <c r="D58" i="6"/>
  <c r="G58" i="4" s="1"/>
  <c r="D54" i="6"/>
  <c r="D53" i="6"/>
  <c r="D52" i="6"/>
  <c r="D50" i="6"/>
  <c r="D49" i="6"/>
  <c r="D48" i="6"/>
  <c r="D47" i="6"/>
  <c r="D45" i="6"/>
  <c r="F44" i="6"/>
  <c r="D38" i="6"/>
  <c r="D37" i="6"/>
  <c r="D36" i="6"/>
  <c r="G36" i="4" s="1"/>
  <c r="D35" i="6"/>
  <c r="G35" i="4" s="1"/>
  <c r="D32" i="6"/>
  <c r="G32" i="4" s="1"/>
  <c r="D31" i="6"/>
  <c r="G31" i="4" s="1"/>
  <c r="D30" i="6"/>
  <c r="G30" i="4" s="1"/>
  <c r="D29" i="6"/>
  <c r="D28" i="6"/>
  <c r="G28" i="4" s="1"/>
  <c r="D27" i="6"/>
  <c r="G27" i="4" s="1"/>
  <c r="D26" i="6"/>
  <c r="G26" i="4" s="1"/>
  <c r="D25" i="6"/>
  <c r="D24" i="6"/>
  <c r="G24" i="4" s="1"/>
  <c r="D23" i="6"/>
  <c r="G23" i="4" s="1"/>
  <c r="D21" i="6"/>
  <c r="D20" i="6"/>
  <c r="G20" i="4" s="1"/>
  <c r="D19" i="6"/>
  <c r="G19" i="4" s="1"/>
  <c r="D18" i="6"/>
  <c r="G18" i="4" s="1"/>
  <c r="D17" i="6"/>
  <c r="D16" i="6"/>
  <c r="G16" i="4" s="1"/>
  <c r="D15" i="6"/>
  <c r="G15" i="4" s="1"/>
  <c r="D13" i="6"/>
  <c r="D76" i="5"/>
  <c r="G76" i="4" s="1"/>
  <c r="E75" i="5"/>
  <c r="E74" i="5"/>
  <c r="F74" i="5" s="1"/>
  <c r="E67" i="5"/>
  <c r="F67" i="5" s="1"/>
  <c r="E66" i="5"/>
  <c r="F66" i="5" s="1"/>
  <c r="E65" i="5"/>
  <c r="F65" i="5" s="1"/>
  <c r="F64" i="5"/>
  <c r="F63" i="5"/>
  <c r="F62" i="5"/>
  <c r="E61" i="5"/>
  <c r="F61" i="5" s="1"/>
  <c r="F60" i="5"/>
  <c r="E59" i="5"/>
  <c r="F59" i="5" s="1"/>
  <c r="E58" i="5"/>
  <c r="F58" i="5" s="1"/>
  <c r="D57" i="5"/>
  <c r="F54" i="5"/>
  <c r="F53" i="5"/>
  <c r="F52" i="5"/>
  <c r="D51" i="5"/>
  <c r="F50" i="5"/>
  <c r="F49" i="5"/>
  <c r="F48" i="5"/>
  <c r="F47" i="5"/>
  <c r="D46" i="5"/>
  <c r="F45" i="5"/>
  <c r="E43" i="5"/>
  <c r="F43" i="5" s="1"/>
  <c r="E42" i="5"/>
  <c r="E41" i="5" s="1"/>
  <c r="D41" i="5"/>
  <c r="E38" i="5"/>
  <c r="F38" i="5" s="1"/>
  <c r="E37" i="5"/>
  <c r="F37" i="5" s="1"/>
  <c r="E36" i="5"/>
  <c r="F36" i="5" s="1"/>
  <c r="E35" i="5"/>
  <c r="F35" i="5" s="1"/>
  <c r="D34" i="5"/>
  <c r="E32" i="5"/>
  <c r="F32" i="5" s="1"/>
  <c r="E31" i="5"/>
  <c r="F31" i="5" s="1"/>
  <c r="E30" i="5"/>
  <c r="F30" i="5" s="1"/>
  <c r="E29" i="5"/>
  <c r="F29" i="5" s="1"/>
  <c r="F28" i="5"/>
  <c r="E28" i="5"/>
  <c r="E27" i="5"/>
  <c r="F27" i="5" s="1"/>
  <c r="E26" i="5"/>
  <c r="F26" i="5" s="1"/>
  <c r="E25" i="5"/>
  <c r="F25" i="5" s="1"/>
  <c r="E24" i="5"/>
  <c r="F24" i="5" s="1"/>
  <c r="E23" i="5"/>
  <c r="F23" i="5" s="1"/>
  <c r="D39" i="5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I15" i="5"/>
  <c r="E15" i="5"/>
  <c r="F15" i="5" s="1"/>
  <c r="E13" i="5"/>
  <c r="F13" i="5" s="1"/>
  <c r="D10" i="5"/>
  <c r="D9" i="5"/>
  <c r="D8" i="5"/>
  <c r="D7" i="5"/>
  <c r="E75" i="4"/>
  <c r="F75" i="4" s="1"/>
  <c r="E67" i="4"/>
  <c r="F67" i="4" s="1"/>
  <c r="E65" i="4"/>
  <c r="F65" i="4" s="1"/>
  <c r="F64" i="4"/>
  <c r="F63" i="4"/>
  <c r="F62" i="4"/>
  <c r="E61" i="4"/>
  <c r="F61" i="4" s="1"/>
  <c r="D60" i="4"/>
  <c r="F60" i="4" s="1"/>
  <c r="E59" i="4"/>
  <c r="F59" i="4" s="1"/>
  <c r="E58" i="4"/>
  <c r="F58" i="4" s="1"/>
  <c r="D57" i="4"/>
  <c r="E57" i="4" s="1"/>
  <c r="F54" i="4"/>
  <c r="F53" i="4"/>
  <c r="F52" i="4"/>
  <c r="D51" i="4"/>
  <c r="F51" i="4" s="1"/>
  <c r="F50" i="4"/>
  <c r="F49" i="4"/>
  <c r="F48" i="4"/>
  <c r="F47" i="4"/>
  <c r="D46" i="4"/>
  <c r="F45" i="4"/>
  <c r="F44" i="4"/>
  <c r="E43" i="4"/>
  <c r="F43" i="4" s="1"/>
  <c r="E42" i="4"/>
  <c r="F42" i="4" s="1"/>
  <c r="D41" i="4"/>
  <c r="E38" i="4"/>
  <c r="F38" i="4" s="1"/>
  <c r="E37" i="4"/>
  <c r="F37" i="4" s="1"/>
  <c r="E36" i="4"/>
  <c r="F36" i="4" s="1"/>
  <c r="E35" i="4"/>
  <c r="F35" i="4" s="1"/>
  <c r="D34" i="4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D22" i="4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F13" i="4"/>
  <c r="D11" i="4"/>
  <c r="E10" i="4"/>
  <c r="F10" i="4" s="1"/>
  <c r="E9" i="4"/>
  <c r="F9" i="4" s="1"/>
  <c r="E8" i="4"/>
  <c r="E7" i="4"/>
  <c r="F7" i="4" s="1"/>
  <c r="D55" i="5" l="1"/>
  <c r="E37" i="6"/>
  <c r="F37" i="6" s="1"/>
  <c r="G37" i="4"/>
  <c r="E38" i="6"/>
  <c r="F38" i="6" s="1"/>
  <c r="G38" i="4"/>
  <c r="E57" i="5"/>
  <c r="E25" i="6"/>
  <c r="F25" i="6" s="1"/>
  <c r="G25" i="4"/>
  <c r="J45" i="5"/>
  <c r="F46" i="5"/>
  <c r="I9" i="5"/>
  <c r="E29" i="6"/>
  <c r="F29" i="6" s="1"/>
  <c r="G29" i="4"/>
  <c r="E34" i="5"/>
  <c r="F34" i="5" s="1"/>
  <c r="E17" i="6"/>
  <c r="F17" i="6" s="1"/>
  <c r="G17" i="4"/>
  <c r="D78" i="4"/>
  <c r="K11" i="5"/>
  <c r="E21" i="6"/>
  <c r="F21" i="6" s="1"/>
  <c r="G21" i="4"/>
  <c r="E76" i="5"/>
  <c r="F75" i="5"/>
  <c r="F76" i="5" s="1"/>
  <c r="E68" i="5"/>
  <c r="K68" i="5" s="1"/>
  <c r="F42" i="5"/>
  <c r="F41" i="5" s="1"/>
  <c r="D78" i="5"/>
  <c r="D33" i="4"/>
  <c r="E33" i="4" s="1"/>
  <c r="F33" i="4" s="1"/>
  <c r="E34" i="4"/>
  <c r="F34" i="4" s="1"/>
  <c r="F30" i="6"/>
  <c r="F32" i="6"/>
  <c r="E18" i="6"/>
  <c r="F18" i="6" s="1"/>
  <c r="E26" i="6"/>
  <c r="F26" i="6" s="1"/>
  <c r="E30" i="6"/>
  <c r="E15" i="6"/>
  <c r="F15" i="6" s="1"/>
  <c r="E19" i="6"/>
  <c r="F19" i="6" s="1"/>
  <c r="E23" i="6"/>
  <c r="F23" i="6" s="1"/>
  <c r="E27" i="6"/>
  <c r="F27" i="6" s="1"/>
  <c r="E31" i="6"/>
  <c r="F31" i="6" s="1"/>
  <c r="E35" i="6"/>
  <c r="F35" i="6" s="1"/>
  <c r="E16" i="6"/>
  <c r="F16" i="6" s="1"/>
  <c r="E20" i="6"/>
  <c r="F20" i="6" s="1"/>
  <c r="E24" i="6"/>
  <c r="F24" i="6" s="1"/>
  <c r="E28" i="6"/>
  <c r="F28" i="6" s="1"/>
  <c r="E32" i="6"/>
  <c r="E36" i="6"/>
  <c r="F36" i="6" s="1"/>
  <c r="I8" i="5"/>
  <c r="I13" i="5" s="1"/>
  <c r="I14" i="5" s="1"/>
  <c r="J48" i="5"/>
  <c r="J49" i="5" s="1"/>
  <c r="H66" i="5"/>
  <c r="E33" i="5"/>
  <c r="F33" i="5" s="1"/>
  <c r="F51" i="5"/>
  <c r="F55" i="5" s="1"/>
  <c r="F57" i="5"/>
  <c r="F68" i="5" s="1"/>
  <c r="L68" i="5" s="1"/>
  <c r="E22" i="5"/>
  <c r="F22" i="5" s="1"/>
  <c r="D68" i="5"/>
  <c r="E11" i="4"/>
  <c r="F11" i="4" s="1"/>
  <c r="F46" i="4"/>
  <c r="F57" i="4"/>
  <c r="D55" i="4"/>
  <c r="F8" i="4"/>
  <c r="E22" i="4"/>
  <c r="F22" i="4" s="1"/>
  <c r="E78" i="4"/>
  <c r="F52" i="2"/>
  <c r="D51" i="2"/>
  <c r="D46" i="2"/>
  <c r="J45" i="2" s="1"/>
  <c r="J68" i="5" l="1"/>
  <c r="G68" i="4"/>
  <c r="E55" i="5"/>
  <c r="F39" i="5"/>
  <c r="I10" i="5"/>
  <c r="K79" i="5"/>
  <c r="E39" i="4"/>
  <c r="D39" i="4"/>
  <c r="F39" i="4"/>
  <c r="F13" i="6"/>
  <c r="E39" i="5"/>
  <c r="F41" i="4"/>
  <c r="F55" i="4" s="1"/>
  <c r="E55" i="4"/>
  <c r="H12" i="1"/>
  <c r="D41" i="1"/>
  <c r="D41" i="2"/>
  <c r="F43" i="2"/>
  <c r="F43" i="1"/>
  <c r="D41" i="6" l="1"/>
  <c r="E66" i="4"/>
  <c r="F66" i="4" s="1"/>
  <c r="D68" i="4"/>
  <c r="E74" i="4"/>
  <c r="E76" i="4" s="1"/>
  <c r="D76" i="4"/>
  <c r="F78" i="4"/>
  <c r="D52" i="3"/>
  <c r="D77" i="4" l="1"/>
  <c r="E68" i="4"/>
  <c r="E77" i="4" s="1"/>
  <c r="F74" i="4"/>
  <c r="F76" i="4" s="1"/>
  <c r="F68" i="4"/>
  <c r="K11" i="2"/>
  <c r="I15" i="2"/>
  <c r="I9" i="2"/>
  <c r="F44" i="3"/>
  <c r="D55" i="2"/>
  <c r="J48" i="2" s="1"/>
  <c r="J49" i="2" s="1"/>
  <c r="E41" i="2"/>
  <c r="F44" i="1"/>
  <c r="F42" i="1"/>
  <c r="H80" i="1"/>
  <c r="F77" i="4" l="1"/>
  <c r="F42" i="2"/>
  <c r="F41" i="2" s="1"/>
  <c r="E7" i="1" l="1"/>
  <c r="E8" i="1"/>
  <c r="E9" i="1"/>
  <c r="E9" i="5" s="1"/>
  <c r="E10" i="1"/>
  <c r="D11" i="1"/>
  <c r="D11" i="5" s="1"/>
  <c r="F13" i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D22" i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D34" i="1"/>
  <c r="F35" i="1"/>
  <c r="F36" i="1"/>
  <c r="F37" i="1"/>
  <c r="F38" i="1"/>
  <c r="E41" i="6"/>
  <c r="D46" i="1"/>
  <c r="D46" i="6" s="1"/>
  <c r="E50" i="1"/>
  <c r="E50" i="3" s="1"/>
  <c r="D51" i="1"/>
  <c r="E54" i="1"/>
  <c r="D57" i="1"/>
  <c r="E58" i="6"/>
  <c r="E59" i="1"/>
  <c r="D60" i="1"/>
  <c r="E61" i="1"/>
  <c r="F62" i="1"/>
  <c r="F63" i="1"/>
  <c r="F64" i="1"/>
  <c r="E65" i="1"/>
  <c r="F67" i="1"/>
  <c r="F75" i="1"/>
  <c r="D7" i="2"/>
  <c r="D8" i="2"/>
  <c r="D8" i="6" s="1"/>
  <c r="D9" i="2"/>
  <c r="D10" i="2"/>
  <c r="E13" i="2"/>
  <c r="F13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/>
  <c r="E21" i="2"/>
  <c r="F21" i="2" s="1"/>
  <c r="D22" i="2"/>
  <c r="E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D34" i="2"/>
  <c r="F35" i="2"/>
  <c r="F36" i="2"/>
  <c r="F37" i="2"/>
  <c r="F38" i="2"/>
  <c r="F45" i="2"/>
  <c r="F47" i="2"/>
  <c r="F48" i="2"/>
  <c r="F49" i="2"/>
  <c r="F50" i="2"/>
  <c r="F53" i="2"/>
  <c r="F54" i="2"/>
  <c r="D57" i="2"/>
  <c r="F58" i="2"/>
  <c r="F59" i="2"/>
  <c r="D60" i="2"/>
  <c r="D60" i="3" s="1"/>
  <c r="E61" i="2"/>
  <c r="F61" i="2" s="1"/>
  <c r="F62" i="2"/>
  <c r="F63" i="2"/>
  <c r="F64" i="2"/>
  <c r="E65" i="2"/>
  <c r="F65" i="2" s="1"/>
  <c r="F66" i="2"/>
  <c r="F67" i="2"/>
  <c r="E74" i="2"/>
  <c r="F74" i="2" s="1"/>
  <c r="F75" i="2"/>
  <c r="D76" i="2"/>
  <c r="D13" i="3"/>
  <c r="D15" i="3"/>
  <c r="D16" i="3"/>
  <c r="D17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D35" i="3"/>
  <c r="D36" i="3"/>
  <c r="D37" i="3"/>
  <c r="D38" i="3"/>
  <c r="D41" i="3"/>
  <c r="D45" i="3"/>
  <c r="D47" i="3"/>
  <c r="D48" i="3"/>
  <c r="D49" i="3"/>
  <c r="D50" i="3"/>
  <c r="D53" i="3"/>
  <c r="D54" i="3"/>
  <c r="D58" i="3"/>
  <c r="D59" i="3"/>
  <c r="E60" i="3"/>
  <c r="D61" i="3"/>
  <c r="D62" i="3"/>
  <c r="E62" i="3"/>
  <c r="D63" i="3"/>
  <c r="E63" i="3"/>
  <c r="D64" i="3"/>
  <c r="E64" i="3"/>
  <c r="D65" i="3"/>
  <c r="D67" i="3"/>
  <c r="D46" i="3"/>
  <c r="F34" i="1"/>
  <c r="E54" i="3"/>
  <c r="F60" i="1"/>
  <c r="F67" i="6" l="1"/>
  <c r="E67" i="6"/>
  <c r="F63" i="6"/>
  <c r="E59" i="6"/>
  <c r="F53" i="1"/>
  <c r="F53" i="6" s="1"/>
  <c r="F49" i="1"/>
  <c r="F49" i="6" s="1"/>
  <c r="E45" i="3"/>
  <c r="F10" i="1"/>
  <c r="F10" i="5" s="1"/>
  <c r="E10" i="5"/>
  <c r="E10" i="2"/>
  <c r="E10" i="3" s="1"/>
  <c r="F62" i="3"/>
  <c r="F62" i="6"/>
  <c r="F52" i="1"/>
  <c r="F52" i="6" s="1"/>
  <c r="F48" i="1"/>
  <c r="E53" i="3"/>
  <c r="E58" i="3"/>
  <c r="F65" i="1"/>
  <c r="F65" i="6" s="1"/>
  <c r="E65" i="6"/>
  <c r="F61" i="1"/>
  <c r="F61" i="6" s="1"/>
  <c r="E61" i="6"/>
  <c r="D78" i="1"/>
  <c r="D57" i="6"/>
  <c r="G57" i="4" s="1"/>
  <c r="D51" i="3"/>
  <c r="D51" i="6"/>
  <c r="F47" i="1"/>
  <c r="D33" i="1"/>
  <c r="D34" i="6"/>
  <c r="E22" i="1"/>
  <c r="D22" i="6"/>
  <c r="F8" i="1"/>
  <c r="F8" i="5" s="1"/>
  <c r="E8" i="5"/>
  <c r="E78" i="5" s="1"/>
  <c r="F46" i="1"/>
  <c r="D33" i="2"/>
  <c r="D39" i="2" s="1"/>
  <c r="F67" i="3"/>
  <c r="E9" i="2"/>
  <c r="E9" i="3" s="1"/>
  <c r="F64" i="6"/>
  <c r="D60" i="6"/>
  <c r="G60" i="4" s="1"/>
  <c r="F54" i="1"/>
  <c r="F54" i="6" s="1"/>
  <c r="F50" i="1"/>
  <c r="F50" i="6" s="1"/>
  <c r="D55" i="6"/>
  <c r="K6" i="5"/>
  <c r="K8" i="5" s="1"/>
  <c r="D77" i="5"/>
  <c r="F7" i="1"/>
  <c r="F7" i="5" s="1"/>
  <c r="E7" i="5"/>
  <c r="D9" i="3"/>
  <c r="D9" i="6"/>
  <c r="D10" i="3"/>
  <c r="D10" i="6"/>
  <c r="D7" i="3"/>
  <c r="D7" i="6"/>
  <c r="F76" i="2"/>
  <c r="E59" i="3"/>
  <c r="E48" i="3"/>
  <c r="F58" i="1"/>
  <c r="F58" i="6" s="1"/>
  <c r="F64" i="3"/>
  <c r="E49" i="3"/>
  <c r="F49" i="3"/>
  <c r="F75" i="3"/>
  <c r="E75" i="3"/>
  <c r="E17" i="3"/>
  <c r="F17" i="3" s="1"/>
  <c r="E35" i="3"/>
  <c r="F35" i="3" s="1"/>
  <c r="E20" i="3"/>
  <c r="F20" i="3" s="1"/>
  <c r="E18" i="3"/>
  <c r="F18" i="3" s="1"/>
  <c r="E21" i="3"/>
  <c r="F21" i="3" s="1"/>
  <c r="F45" i="1"/>
  <c r="D55" i="1"/>
  <c r="E32" i="3"/>
  <c r="F32" i="3" s="1"/>
  <c r="E25" i="3"/>
  <c r="F25" i="3" s="1"/>
  <c r="E31" i="3"/>
  <c r="F31" i="3" s="1"/>
  <c r="E19" i="3"/>
  <c r="F19" i="3" s="1"/>
  <c r="E37" i="3"/>
  <c r="F37" i="3" s="1"/>
  <c r="E24" i="3"/>
  <c r="F24" i="3" s="1"/>
  <c r="E26" i="3"/>
  <c r="F26" i="3" s="1"/>
  <c r="E23" i="3"/>
  <c r="F23" i="3" s="1"/>
  <c r="E38" i="3"/>
  <c r="F38" i="3" s="1"/>
  <c r="E27" i="3"/>
  <c r="F27" i="3" s="1"/>
  <c r="F63" i="3"/>
  <c r="E7" i="2"/>
  <c r="F59" i="1"/>
  <c r="E30" i="3"/>
  <c r="F30" i="3" s="1"/>
  <c r="E28" i="3"/>
  <c r="F28" i="3" s="1"/>
  <c r="E15" i="3"/>
  <c r="F15" i="3" s="1"/>
  <c r="E65" i="3"/>
  <c r="E29" i="3"/>
  <c r="F29" i="3" s="1"/>
  <c r="E47" i="3"/>
  <c r="F41" i="1"/>
  <c r="F41" i="6" s="1"/>
  <c r="E8" i="2"/>
  <c r="E11" i="1"/>
  <c r="D11" i="2"/>
  <c r="D8" i="3"/>
  <c r="H66" i="2"/>
  <c r="I8" i="2"/>
  <c r="E52" i="3"/>
  <c r="F13" i="3"/>
  <c r="E46" i="3"/>
  <c r="E55" i="2"/>
  <c r="D78" i="2"/>
  <c r="E68" i="2"/>
  <c r="K68" i="2" s="1"/>
  <c r="F51" i="2"/>
  <c r="F8" i="2"/>
  <c r="E36" i="3"/>
  <c r="F36" i="3" s="1"/>
  <c r="D22" i="3"/>
  <c r="F57" i="2"/>
  <c r="F46" i="2"/>
  <c r="E41" i="3"/>
  <c r="D57" i="3"/>
  <c r="E76" i="2"/>
  <c r="E16" i="3"/>
  <c r="F16" i="3" s="1"/>
  <c r="E67" i="3"/>
  <c r="F22" i="2"/>
  <c r="F22" i="1"/>
  <c r="D34" i="3"/>
  <c r="E61" i="3"/>
  <c r="D68" i="2"/>
  <c r="J68" i="2" s="1"/>
  <c r="F60" i="2"/>
  <c r="F60" i="3" s="1"/>
  <c r="F34" i="2"/>
  <c r="F9" i="1"/>
  <c r="F9" i="5" s="1"/>
  <c r="F53" i="3" l="1"/>
  <c r="D55" i="3"/>
  <c r="D77" i="6"/>
  <c r="F65" i="3"/>
  <c r="E39" i="2"/>
  <c r="E34" i="6"/>
  <c r="F34" i="6" s="1"/>
  <c r="G34" i="4"/>
  <c r="F52" i="3"/>
  <c r="E10" i="6"/>
  <c r="D33" i="6"/>
  <c r="J79" i="5"/>
  <c r="D78" i="6"/>
  <c r="F10" i="2"/>
  <c r="E22" i="6"/>
  <c r="F22" i="6" s="1"/>
  <c r="G22" i="4"/>
  <c r="F7" i="2"/>
  <c r="F60" i="6"/>
  <c r="F47" i="3"/>
  <c r="F47" i="6"/>
  <c r="E57" i="6"/>
  <c r="F59" i="3"/>
  <c r="F59" i="6"/>
  <c r="F45" i="3"/>
  <c r="F45" i="6"/>
  <c r="D39" i="1"/>
  <c r="F46" i="6"/>
  <c r="D74" i="1"/>
  <c r="D33" i="3"/>
  <c r="E39" i="1"/>
  <c r="E9" i="6"/>
  <c r="I78" i="6"/>
  <c r="F61" i="3"/>
  <c r="F11" i="1"/>
  <c r="F11" i="5" s="1"/>
  <c r="F77" i="5" s="1"/>
  <c r="E11" i="5"/>
  <c r="E77" i="5" s="1"/>
  <c r="E55" i="6"/>
  <c r="E77" i="6" s="1"/>
  <c r="J78" i="6" s="1"/>
  <c r="F50" i="3"/>
  <c r="F54" i="3"/>
  <c r="F78" i="5"/>
  <c r="F48" i="3"/>
  <c r="F48" i="6"/>
  <c r="F7" i="3"/>
  <c r="F7" i="6"/>
  <c r="F8" i="3"/>
  <c r="F8" i="6"/>
  <c r="F10" i="3"/>
  <c r="F10" i="6"/>
  <c r="D11" i="6"/>
  <c r="E8" i="3"/>
  <c r="E8" i="6"/>
  <c r="E7" i="3"/>
  <c r="E7" i="6"/>
  <c r="D66" i="1"/>
  <c r="F58" i="3"/>
  <c r="F33" i="2"/>
  <c r="F39" i="2" s="1"/>
  <c r="F51" i="1"/>
  <c r="E51" i="3"/>
  <c r="E55" i="3" s="1"/>
  <c r="K6" i="2"/>
  <c r="K8" i="2" s="1"/>
  <c r="E33" i="3"/>
  <c r="F33" i="3" s="1"/>
  <c r="F41" i="3"/>
  <c r="D11" i="3"/>
  <c r="H11" i="1" s="1"/>
  <c r="D77" i="2"/>
  <c r="E78" i="2"/>
  <c r="E11" i="2"/>
  <c r="D78" i="3"/>
  <c r="H78" i="1" s="1"/>
  <c r="I13" i="2"/>
  <c r="I14" i="2" s="1"/>
  <c r="I10" i="2"/>
  <c r="F55" i="2"/>
  <c r="K79" i="2" s="1"/>
  <c r="F9" i="2"/>
  <c r="F57" i="1"/>
  <c r="F68" i="2"/>
  <c r="L68" i="2" s="1"/>
  <c r="F46" i="3"/>
  <c r="E22" i="3"/>
  <c r="F22" i="3" s="1"/>
  <c r="D76" i="1"/>
  <c r="D74" i="3"/>
  <c r="E34" i="3"/>
  <c r="F34" i="3" s="1"/>
  <c r="E57" i="3"/>
  <c r="E78" i="3" s="1"/>
  <c r="E78" i="6" l="1"/>
  <c r="E33" i="6"/>
  <c r="F33" i="6" s="1"/>
  <c r="G33" i="4"/>
  <c r="F11" i="2"/>
  <c r="D39" i="3"/>
  <c r="D39" i="6"/>
  <c r="F78" i="1"/>
  <c r="F57" i="6"/>
  <c r="F33" i="1"/>
  <c r="F39" i="1" s="1"/>
  <c r="F51" i="3"/>
  <c r="F55" i="3" s="1"/>
  <c r="F51" i="6"/>
  <c r="F55" i="6" s="1"/>
  <c r="F77" i="6" s="1"/>
  <c r="F11" i="3"/>
  <c r="F11" i="6"/>
  <c r="F78" i="2"/>
  <c r="F9" i="6"/>
  <c r="E11" i="3"/>
  <c r="E11" i="6"/>
  <c r="D68" i="1"/>
  <c r="D68" i="3" s="1"/>
  <c r="D66" i="3"/>
  <c r="F55" i="1"/>
  <c r="E77" i="2"/>
  <c r="F77" i="2"/>
  <c r="F57" i="3"/>
  <c r="F9" i="3"/>
  <c r="E74" i="3"/>
  <c r="E76" i="1"/>
  <c r="F74" i="1"/>
  <c r="F76" i="1" s="1"/>
  <c r="F76" i="6" s="1"/>
  <c r="D76" i="3"/>
  <c r="F78" i="6" l="1"/>
  <c r="E39" i="6"/>
  <c r="F39" i="6" s="1"/>
  <c r="G39" i="4"/>
  <c r="J79" i="2"/>
  <c r="F85" i="2"/>
  <c r="E39" i="3"/>
  <c r="E66" i="3"/>
  <c r="E68" i="3"/>
  <c r="F66" i="1"/>
  <c r="H66" i="3"/>
  <c r="D77" i="1"/>
  <c r="D77" i="3"/>
  <c r="E76" i="3"/>
  <c r="F78" i="3"/>
  <c r="F74" i="3"/>
  <c r="F76" i="3"/>
  <c r="F39" i="3" l="1"/>
  <c r="F66" i="3"/>
  <c r="F68" i="1"/>
  <c r="E77" i="3"/>
  <c r="F77" i="1" l="1"/>
  <c r="F68" i="3"/>
  <c r="F77" i="3" s="1"/>
  <c r="E84" i="1" l="1"/>
</calcChain>
</file>

<file path=xl/sharedStrings.xml><?xml version="1.0" encoding="utf-8"?>
<sst xmlns="http://schemas.openxmlformats.org/spreadsheetml/2006/main" count="538" uniqueCount="104">
  <si>
    <r>
      <rPr>
        <b/>
        <sz val="9"/>
        <rFont val="Arial"/>
        <family val="2"/>
      </rPr>
      <t>OBIECTIV:                                               SISTEMATIZARE VERTICALA CASA POCOL.
Beneficiar:                                               MUNICIPIUL BAIA MARE
Proiectant:                                               S.C. 9 OPTIUNE S.R.L</t>
    </r>
    <r>
      <rPr>
        <b/>
        <sz val="9"/>
        <rFont val="Times New Roman"/>
        <family val="1"/>
      </rPr>
      <t xml:space="preserve"> </t>
    </r>
    <r>
      <rPr>
        <b/>
        <sz val="9"/>
        <rFont val="Arial"/>
        <family val="2"/>
      </rPr>
      <t xml:space="preserve">Executant:
</t>
    </r>
    <r>
      <rPr>
        <b/>
        <sz val="12"/>
        <rFont val="Arial"/>
        <family val="2"/>
      </rPr>
      <t xml:space="preserve">DEVIZUL GENERAL                                             </t>
    </r>
    <r>
      <rPr>
        <b/>
        <sz val="10"/>
        <rFont val="Arial"/>
        <family val="2"/>
      </rPr>
      <t xml:space="preserve">Anexa Nr. 7
al obiectivului de investitii
</t>
    </r>
    <r>
      <rPr>
        <b/>
        <sz val="12"/>
        <rFont val="Arial"/>
        <family val="2"/>
      </rPr>
      <t xml:space="preserve">SISTEMATIZARE VERTICALA CASA POCOL.
</t>
    </r>
    <r>
      <rPr>
        <b/>
        <sz val="10"/>
        <rFont val="Arial"/>
        <family val="2"/>
      </rPr>
      <t>Conform H.G. nr. 907 din 2016</t>
    </r>
  </si>
  <si>
    <r>
      <rPr>
        <b/>
        <sz val="10"/>
        <rFont val="Arial"/>
        <family val="2"/>
      </rPr>
      <t>Nr.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crt.</t>
    </r>
  </si>
  <si>
    <r>
      <rPr>
        <b/>
        <sz val="10"/>
        <rFont val="Arial"/>
        <family val="2"/>
      </rPr>
      <t>Denumirea capitolelor si subcapitolelor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de cheltuieli</t>
    </r>
  </si>
  <si>
    <r>
      <rPr>
        <b/>
        <sz val="10"/>
        <rFont val="Arial"/>
        <family val="2"/>
      </rPr>
      <t>Valoare
(fara TVA)</t>
    </r>
  </si>
  <si>
    <t>TVA</t>
  </si>
  <si>
    <r>
      <rPr>
        <b/>
        <sz val="10"/>
        <rFont val="Arial"/>
        <family val="2"/>
      </rPr>
      <t>Valoare
cu TVA</t>
    </r>
  </si>
  <si>
    <t>lei</t>
  </si>
  <si>
    <r>
      <rPr>
        <b/>
        <sz val="10"/>
        <rFont val="Arial"/>
        <family val="2"/>
      </rPr>
      <t>CAPITOL 1
Cheltuieli pentru obtinerea si amenajarea terenului</t>
    </r>
  </si>
  <si>
    <t>Obtinerea terenului</t>
  </si>
  <si>
    <r>
      <rPr>
        <sz val="9"/>
        <rFont val="Arial"/>
        <family val="2"/>
      </rPr>
      <t>Amenajari pentru protectia mediului si aducerea terenului la starea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initiala</t>
    </r>
  </si>
  <si>
    <t>Cheltuieli pentru relocarea/protectia utilitatilor</t>
  </si>
  <si>
    <t>TOTAL CAPITOL 1</t>
  </si>
  <si>
    <r>
      <rPr>
        <b/>
        <sz val="10"/>
        <rFont val="Arial"/>
        <family val="2"/>
      </rPr>
      <t>CAPITOL 2
Cheltuieli pentru asigurarea utilitatilor necesare obiectivului de investitii</t>
    </r>
  </si>
  <si>
    <t>TOTAL CAPITOL 2</t>
  </si>
  <si>
    <r>
      <rPr>
        <b/>
        <sz val="10"/>
        <rFont val="Arial"/>
        <family val="2"/>
      </rPr>
      <t>CAPITOL 3
Cheltuieli pentru proiectare si asistenta tehnica</t>
    </r>
  </si>
  <si>
    <t>Studii</t>
  </si>
  <si>
    <t>Studii de teren</t>
  </si>
  <si>
    <t>Raport privind impactul asupra mediului</t>
  </si>
  <si>
    <t>Alte studii specifice</t>
  </si>
  <si>
    <r>
      <rPr>
        <sz val="9"/>
        <rFont val="Arial"/>
        <family val="2"/>
      </rPr>
      <t>Documentatii-suport si cheltuieli pentru obtinerea de avize,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acorduri si autorizatii</t>
    </r>
  </si>
  <si>
    <t>Expertizare tehnica</t>
  </si>
  <si>
    <r>
      <rPr>
        <sz val="9"/>
        <rFont val="Arial"/>
        <family val="2"/>
      </rPr>
      <t>Certificarea performantei energetice si auditul energetic al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cladirilor</t>
    </r>
  </si>
  <si>
    <t>Proiectare</t>
  </si>
  <si>
    <t>Tema de proiectare</t>
  </si>
  <si>
    <t>Studiu de prefezabilitate</t>
  </si>
  <si>
    <r>
      <rPr>
        <sz val="9"/>
        <rFont val="Arial"/>
        <family val="2"/>
      </rPr>
      <t>Studiu de fezabilitate/documentatie de avizare a lucrarilor 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interventii si deviz general</t>
    </r>
  </si>
  <si>
    <r>
      <rPr>
        <sz val="9"/>
        <rFont val="Arial"/>
        <family val="2"/>
      </rPr>
      <t>Documentatiile tehnice necesare in vederea obtinerii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avizelor/acordurilor/autorizatiilor</t>
    </r>
  </si>
  <si>
    <r>
      <rPr>
        <sz val="9"/>
        <rFont val="Arial"/>
        <family val="2"/>
      </rPr>
      <t>Verificarea tehnica de calitate a proiectului tehnic si a detaliilor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 executie</t>
    </r>
  </si>
  <si>
    <t>Proiect tehnic si detalii de executie</t>
  </si>
  <si>
    <t>Organizarea procedurilor de achizitie</t>
  </si>
  <si>
    <t>Consultanta</t>
  </si>
  <si>
    <t>Managementul de proiect pentru obiectivul de investitii</t>
  </si>
  <si>
    <t>Auditul financiar</t>
  </si>
  <si>
    <t>Asistenta tehnica</t>
  </si>
  <si>
    <t>Asistenta tehnica din partea proiectantului</t>
  </si>
  <si>
    <t>pe perioada de executie a lucrarilor</t>
  </si>
  <si>
    <r>
      <rPr>
        <sz val="9"/>
        <rFont val="Arial"/>
        <family val="2"/>
      </rPr>
      <t>pentru participarea proiectantului la fazele incluse în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programul de control al lucrarilor de executie, avizat de catre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Inspectoratul de Stat în Constructii</t>
    </r>
  </si>
  <si>
    <t>Dirigentie de santier</t>
  </si>
  <si>
    <t>Coordonator SSM cf. HG nr. 300/2006</t>
  </si>
  <si>
    <t>TOTAL CAPITOL 3</t>
  </si>
  <si>
    <r>
      <rPr>
        <b/>
        <sz val="10"/>
        <rFont val="Arial"/>
        <family val="2"/>
      </rPr>
      <t>CAPITOL 4
Cheltuieli pentru investitia de baza</t>
    </r>
  </si>
  <si>
    <t>Constructii si instalatii</t>
  </si>
  <si>
    <t>Montaj utilaje, echipamente tehnologice si functionale</t>
  </si>
  <si>
    <r>
      <rPr>
        <sz val="9"/>
        <rFont val="Arial"/>
        <family val="2"/>
      </rPr>
      <t>Utilaje, echipamente tehnologice si functionale care necesita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montaj</t>
    </r>
  </si>
  <si>
    <t>[0054.3] Lista echipamente - instalatii sanitare</t>
  </si>
  <si>
    <t>[0054.4] Lista echipamente - instalatii termice</t>
  </si>
  <si>
    <t>[0054.5] Lista echipamente - instalatii electrice</t>
  </si>
  <si>
    <r>
      <rPr>
        <sz val="9"/>
        <rFont val="Arial"/>
        <family val="2"/>
      </rPr>
      <t>Utilaje, echipamente tehnologice si functionale care nu necesita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montaj si echipamente de transport</t>
    </r>
  </si>
  <si>
    <t>Dotari</t>
  </si>
  <si>
    <t>[0054.1] Lista echipamente</t>
  </si>
  <si>
    <t>[0054.3] Dotari - instalatii sanitare</t>
  </si>
  <si>
    <t>Active necorporale</t>
  </si>
  <si>
    <t>TOTAL CAPITOL 4</t>
  </si>
  <si>
    <r>
      <rPr>
        <b/>
        <sz val="10"/>
        <rFont val="Arial"/>
        <family val="2"/>
      </rPr>
      <t>CAPITOL 5
Alte cheltuieli</t>
    </r>
  </si>
  <si>
    <t>Organizare de santier</t>
  </si>
  <si>
    <t>Lucrari de constructii si instalatii aferente organizarii de santier</t>
  </si>
  <si>
    <t>Cheltuieli conexe organizarii santierului</t>
  </si>
  <si>
    <t>Comisioane, cote, taxe, costul creditului</t>
  </si>
  <si>
    <t>Comisioanele si dobanzile aferente creditului bancii finantatoare</t>
  </si>
  <si>
    <r>
      <rPr>
        <sz val="9"/>
        <rFont val="Arial"/>
        <family val="2"/>
      </rPr>
      <t>Cota aferenta ISC pentru controlul calitatii lucrarilor 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constructii</t>
    </r>
  </si>
  <si>
    <r>
      <rPr>
        <sz val="9"/>
        <rFont val="Arial"/>
        <family val="2"/>
      </rPr>
      <t>Cota aferenta ISC pentru controlul statului in amenajarea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teritoriului, urbanism si pentru autorizarea lucrarilor de constructii</t>
    </r>
  </si>
  <si>
    <t>Cota aferenta Casei Sociale a Constructorilor - CSC</t>
  </si>
  <si>
    <r>
      <rPr>
        <sz val="9"/>
        <rFont val="Arial"/>
        <family val="2"/>
      </rPr>
      <t>Taxe pentru acorduri, avize conforme si autorizatia 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construire/desfiintare</t>
    </r>
  </si>
  <si>
    <t>Cheltuieli diverse si neprevazute 10% (CAP 1.2 + 1.3 + 1.4 + 2 +
3.5 + 3.8 + 4)</t>
  </si>
  <si>
    <t>Cheltuieli pentru informare si publicitate</t>
  </si>
  <si>
    <t>TOTAL CAPITOL 5</t>
  </si>
  <si>
    <r>
      <rPr>
        <b/>
        <sz val="10"/>
        <rFont val="Arial"/>
        <family val="2"/>
      </rPr>
      <t>CAPITOL 6
Cheltuieli pentru probe tehnologice si teste</t>
    </r>
  </si>
  <si>
    <t>Pregatirea personalului de exploatare</t>
  </si>
  <si>
    <t>Probe tehnologice si teste</t>
  </si>
  <si>
    <t>TOTAL CAPITOL 6</t>
  </si>
  <si>
    <r>
      <rPr>
        <b/>
        <sz val="10"/>
        <rFont val="Arial"/>
        <family val="2"/>
      </rPr>
      <t>CAPITOL 7
Cheltuieli aferente marjei de buget si pentru constituirea rezervei de implementare pentru ajustare de pret</t>
    </r>
  </si>
  <si>
    <r>
      <rPr>
        <sz val="9"/>
        <rFont val="Arial"/>
        <family val="2"/>
      </rPr>
      <t>Cheltuieli aferente margei de buget de 10% (cap 1.2 + 1.3 + 1.4 +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2 + 3.1 + 3.2 + 3.3 + 3.5 + 3.7 + 3.8 + 4 + 5.1.1)</t>
    </r>
  </si>
  <si>
    <r>
      <rPr>
        <sz val="9"/>
        <rFont val="Arial"/>
        <family val="2"/>
      </rPr>
      <t>Cheltuieli pentru constituirea rezervei de implementare prin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ajustare de pret 5 % (CAP 1.2 + 1.3 + 1.4 + 2 + 4.1 + 4.2 + 5.1.1)</t>
    </r>
  </si>
  <si>
    <t>TOTAL CAPITOL 7</t>
  </si>
  <si>
    <t>TOTAL GENERAL</t>
  </si>
  <si>
    <t>din care: C+M (1.2+1.3+1.4+2+4.1+4.2+5.1.1)</t>
  </si>
  <si>
    <t>Raport generat cu ISDP , www.devize.ro,  e-mail: office@intersoft.ro, tel.: 0236.477.007</t>
  </si>
  <si>
    <r>
      <rPr>
        <b/>
        <sz val="9"/>
        <rFont val="Arial"/>
        <family val="2"/>
      </rPr>
      <t>OBIECTIV:                                               SISTEMATIZARE VERTICALA CASA POCOL.
Beneficiar:                                               MUNICIPIUL BAIA MARE
Proiectant:                                               S.C. 9 OPTIUNE S.R.L</t>
    </r>
    <r>
      <rPr>
        <b/>
        <sz val="9"/>
        <rFont val="Times New Roman"/>
        <family val="1"/>
      </rPr>
      <t xml:space="preserve"> </t>
    </r>
    <r>
      <rPr>
        <b/>
        <sz val="9"/>
        <rFont val="Arial"/>
        <family val="2"/>
      </rPr>
      <t xml:space="preserve">Executant:
</t>
    </r>
    <r>
      <rPr>
        <b/>
        <sz val="12"/>
        <rFont val="Arial"/>
        <family val="2"/>
      </rPr>
      <t xml:space="preserve">DEVIZUL GENERAL   ELIGIBIL                                          </t>
    </r>
    <r>
      <rPr>
        <b/>
        <sz val="10"/>
        <rFont val="Arial"/>
        <family val="2"/>
      </rPr>
      <t xml:space="preserve">Anexa Nr. 7
al obiectivului de investitii
</t>
    </r>
    <r>
      <rPr>
        <b/>
        <sz val="12"/>
        <rFont val="Arial"/>
        <family val="2"/>
      </rPr>
      <t xml:space="preserve">SISTEMATIZARE VERTICALA CASA POCOL.
</t>
    </r>
    <r>
      <rPr>
        <b/>
        <sz val="10"/>
        <rFont val="Arial"/>
        <family val="2"/>
      </rPr>
      <t>Conform H.G. nr. 907 din 2016</t>
    </r>
  </si>
  <si>
    <r>
      <rPr>
        <sz val="9"/>
        <rFont val="Arial"/>
        <family val="2"/>
      </rPr>
      <t>Cheltuieli aferente margei de buget de 25 % (cap 1.2 + 1.3 + 1.4 +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2 + 3.1 + 3.2 + 3.3 + 3.5 + 3.7 + 3.8 + 4 + 5.1.1)</t>
    </r>
  </si>
  <si>
    <r>
      <rPr>
        <b/>
        <sz val="9"/>
        <rFont val="Arial"/>
        <family val="2"/>
      </rPr>
      <t>OBIECTIV:                                               SISTEMATIZARE VERTICALA CASA POCOL.
Beneficiar:                                               MUNICIPIUL BAIA MARE
Proiectant:                                               S.C. 9 OPTIUNE S.R.L</t>
    </r>
    <r>
      <rPr>
        <b/>
        <sz val="9"/>
        <rFont val="Times New Roman"/>
        <family val="1"/>
      </rPr>
      <t xml:space="preserve"> </t>
    </r>
    <r>
      <rPr>
        <b/>
        <sz val="9"/>
        <rFont val="Arial"/>
        <family val="2"/>
      </rPr>
      <t xml:space="preserve">Executant:
</t>
    </r>
    <r>
      <rPr>
        <b/>
        <sz val="12"/>
        <rFont val="Arial"/>
        <family val="2"/>
      </rPr>
      <t xml:space="preserve">DEVIZUL GENERAL   NEELIGIBIL                                          </t>
    </r>
    <r>
      <rPr>
        <b/>
        <sz val="10"/>
        <rFont val="Arial"/>
        <family val="2"/>
      </rPr>
      <t xml:space="preserve">Anexa Nr. 7
al obiectivului de investitii
</t>
    </r>
    <r>
      <rPr>
        <b/>
        <sz val="12"/>
        <rFont val="Arial"/>
        <family val="2"/>
      </rPr>
      <t xml:space="preserve">SISTEMATIZARE VERTICALA CASA POCOL.
</t>
    </r>
    <r>
      <rPr>
        <b/>
        <sz val="10"/>
        <rFont val="Arial"/>
        <family val="2"/>
      </rPr>
      <t>Conform H.G. nr. 907 din 2016</t>
    </r>
  </si>
  <si>
    <t>Activitati complementare</t>
  </si>
  <si>
    <t>Zone verzi (activitate de baza, activitate eligibila obligatorie principala)</t>
  </si>
  <si>
    <t>Amenajarea terenului (activitate de baza, activitate eligibila secundara)</t>
  </si>
  <si>
    <t>total elig</t>
  </si>
  <si>
    <t>verificare</t>
  </si>
  <si>
    <t>Cheltuieli diverse si neprevazute 
3.5 + 3.8 + 4)</t>
  </si>
  <si>
    <t xml:space="preserve">Cheltuieli diverse si neprevazute 
</t>
  </si>
  <si>
    <t>Activitate obligatorie eligibila</t>
  </si>
  <si>
    <t>Activitate eligibila secundara</t>
  </si>
  <si>
    <t>Activitate complementara</t>
  </si>
  <si>
    <t>Amenajarea terenului (activitate eligibila obligatorie secundara)</t>
  </si>
  <si>
    <t>Amenajarea terenului (activitate de baza, activitate obligatorie eligibila secundara)</t>
  </si>
  <si>
    <t xml:space="preserve">Amenajarea terenului </t>
  </si>
  <si>
    <t>Organizare de santier conform Anexei VIII - Matricea de corelare</t>
  </si>
  <si>
    <r>
      <rPr>
        <b/>
        <sz val="9"/>
        <rFont val="Arial"/>
        <family val="2"/>
      </rPr>
      <t>OBIECTIV:                                               SISTEMATIZARE VERTICALA CASA POCOL.
Beneficiar:                                               MUNICIPIUL BAIA MARE
Proiectant:                                               S.C. 9 OPTIUNE S.R.L</t>
    </r>
    <r>
      <rPr>
        <b/>
        <sz val="9"/>
        <rFont val="Times New Roman"/>
        <family val="1"/>
      </rPr>
      <t xml:space="preserve"> </t>
    </r>
    <r>
      <rPr>
        <b/>
        <sz val="9"/>
        <rFont val="Arial"/>
        <family val="2"/>
      </rPr>
      <t>Executant:
DEVIZ cheltuieli conexe eligibile</t>
    </r>
    <r>
      <rPr>
        <b/>
        <sz val="12"/>
        <rFont val="Arial"/>
        <family val="2"/>
      </rPr>
      <t xml:space="preserve">                                      </t>
    </r>
    <r>
      <rPr>
        <b/>
        <sz val="10"/>
        <rFont val="Arial"/>
        <family val="2"/>
      </rPr>
      <t xml:space="preserve">Anexa Nr. 7
al obiectivului de investitii
</t>
    </r>
    <r>
      <rPr>
        <b/>
        <sz val="12"/>
        <rFont val="Arial"/>
        <family val="2"/>
      </rPr>
      <t xml:space="preserve">SISTEMATIZARE VERTICALA CASA POCOL.
</t>
    </r>
    <r>
      <rPr>
        <b/>
        <sz val="10"/>
        <rFont val="Arial"/>
        <family val="2"/>
      </rPr>
      <t>Conform H.G. nr. 907 din 2016</t>
    </r>
  </si>
  <si>
    <r>
      <rPr>
        <b/>
        <sz val="9"/>
        <rFont val="Arial"/>
        <family val="2"/>
      </rPr>
      <t>OBIECTIV:                                               SISTEMATIZARE VERTICALA CASA POCOL.
Beneficiar:                                               MUNICIPIUL BAIA MARE
Proiectant:                                               S.C. 9 OPTIUNE S.R.L</t>
    </r>
    <r>
      <rPr>
        <b/>
        <sz val="9"/>
        <rFont val="Times New Roman"/>
        <family val="1"/>
      </rPr>
      <t xml:space="preserve"> </t>
    </r>
    <r>
      <rPr>
        <b/>
        <sz val="9"/>
        <rFont val="Arial"/>
        <family val="2"/>
      </rPr>
      <t>Executant:
DEVIZ cheltuieli conexe neeligibil</t>
    </r>
    <r>
      <rPr>
        <b/>
        <sz val="12"/>
        <rFont val="Arial"/>
        <family val="2"/>
      </rPr>
      <t xml:space="preserve">                                 </t>
    </r>
    <r>
      <rPr>
        <b/>
        <sz val="10"/>
        <rFont val="Arial"/>
        <family val="2"/>
      </rPr>
      <t xml:space="preserve">Anexa Nr. 7
al obiectivului de investitii
</t>
    </r>
    <r>
      <rPr>
        <b/>
        <sz val="12"/>
        <rFont val="Arial"/>
        <family val="2"/>
      </rPr>
      <t xml:space="preserve">SISTEMATIZARE VERTICALA CASA POCOL.
</t>
    </r>
    <r>
      <rPr>
        <b/>
        <sz val="10"/>
        <rFont val="Arial"/>
        <family val="2"/>
      </rPr>
      <t>Conform H.G. nr. 907 din 2016</t>
    </r>
  </si>
  <si>
    <r>
      <rPr>
        <b/>
        <sz val="9"/>
        <rFont val="Arial"/>
        <family val="2"/>
      </rPr>
      <t>OBIECTIV:                                               SISTEMATIZARE VERTICALA CASA POCOL.
Beneficiar:                                               MUNICIPIUL BAIA MARE
Proiectant:                                               S.C. 9 OPTIUNE S.R.L</t>
    </r>
    <r>
      <rPr>
        <b/>
        <sz val="9"/>
        <rFont val="Times New Roman"/>
        <family val="1"/>
      </rPr>
      <t xml:space="preserve"> </t>
    </r>
    <r>
      <rPr>
        <b/>
        <sz val="9"/>
        <rFont val="Arial"/>
        <family val="2"/>
      </rPr>
      <t xml:space="preserve">Executant:
</t>
    </r>
    <r>
      <rPr>
        <b/>
        <sz val="12"/>
        <rFont val="Arial"/>
        <family val="2"/>
      </rPr>
      <t xml:space="preserve">DEVIZ cheltuieli conexe cumulat                                         </t>
    </r>
    <r>
      <rPr>
        <b/>
        <sz val="10"/>
        <rFont val="Arial"/>
        <family val="2"/>
      </rPr>
      <t xml:space="preserve">Anexa Nr. 7
al obiectivului de investitii
</t>
    </r>
    <r>
      <rPr>
        <b/>
        <sz val="12"/>
        <rFont val="Arial"/>
        <family val="2"/>
      </rPr>
      <t xml:space="preserve">SISTEMATIZARE VERTICALA CASA POCOL.
</t>
    </r>
    <r>
      <rPr>
        <b/>
        <sz val="10"/>
        <rFont val="Arial"/>
        <family val="2"/>
      </rPr>
      <t>Conform H.G. nr. 907 din 2016</t>
    </r>
  </si>
  <si>
    <t>Municipiul Baia Mare</t>
  </si>
  <si>
    <t xml:space="preserve">  04.08.2025                                                                                                                            Proiectant:
  Municipiul Baia Mare                                                                                           S.C. 9.OPTIUNE S.R.L.                                                                                                                                                 </t>
  </si>
  <si>
    <t xml:space="preserve">04.08.2025                                                                                                                 Proiectant:
Municipiul Baia Mare                                                                                S.C. 9.OPTIUNE S.R.L.                                                                                                                                                                          </t>
  </si>
  <si>
    <t xml:space="preserve">04.08.2025                                                                                                                           Proiectant:
Municipiul Baia Mare                                                                                              S.C. 9.OPTIUNE S.R.L.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</si>
  <si>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04.08.2025                                                                                                                       Proiectant:
   Municipiul Baia Mare                                                                                              S.C. 9.OPTIUNE S.R.L.                                                                                                                                                                                                                                  </t>
  </si>
  <si>
    <t xml:space="preserve"> 04.08.2025                                                                                                           Proiectant:
Municipiul Baia Mare                                                                               S.C. 9.OPTIUNE S.R.L.                                                                                                                                                                                                 </t>
  </si>
  <si>
    <t xml:space="preserve">04.08.2025                                                                                                                     Proiectant:
Municipiul Baia Mare                                                                                      S.C. 9.OPTIUNE S.R.L.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</si>
</sst>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,##0;#,##0"/>
  </numFmts>
  <fonts count="14" x14ac:knownFonts="1"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8.5"/>
      <color rgb="FF000000"/>
      <name val="Arial"/>
      <family val="2"/>
    </font>
    <font>
      <b/>
      <sz val="10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 vertical="top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horizontal="right" vertical="top"/>
    </xf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165" fontId="4" fillId="2" borderId="1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0" fillId="0" borderId="0" xfId="0" applyNumberFormat="1" applyAlignment="1">
      <alignment horizontal="left" vertical="top"/>
    </xf>
    <xf numFmtId="4" fontId="5" fillId="0" borderId="1" xfId="0" applyNumberFormat="1" applyFont="1" applyBorder="1" applyAlignment="1">
      <alignment horizontal="right" vertical="top" wrapText="1"/>
    </xf>
    <xf numFmtId="4" fontId="1" fillId="2" borderId="0" xfId="0" applyNumberFormat="1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4" fontId="0" fillId="2" borderId="0" xfId="0" applyNumberFormat="1" applyFill="1" applyAlignment="1">
      <alignment horizontal="right" vertical="top"/>
    </xf>
    <xf numFmtId="4" fontId="12" fillId="0" borderId="0" xfId="0" applyNumberFormat="1" applyFont="1" applyAlignment="1">
      <alignment horizontal="right" vertical="center" wrapText="1"/>
    </xf>
    <xf numFmtId="165" fontId="4" fillId="4" borderId="1" xfId="0" applyNumberFormat="1" applyFont="1" applyFill="1" applyBorder="1" applyAlignment="1">
      <alignment vertical="top" wrapText="1"/>
    </xf>
    <xf numFmtId="4" fontId="5" fillId="4" borderId="1" xfId="0" applyNumberFormat="1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/>
    </xf>
    <xf numFmtId="165" fontId="4" fillId="5" borderId="1" xfId="0" applyNumberFormat="1" applyFont="1" applyFill="1" applyBorder="1" applyAlignment="1">
      <alignment vertical="top" wrapText="1"/>
    </xf>
    <xf numFmtId="4" fontId="5" fillId="5" borderId="1" xfId="0" applyNumberFormat="1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vertical="top"/>
    </xf>
    <xf numFmtId="0" fontId="0" fillId="2" borderId="0" xfId="0" applyFill="1" applyAlignment="1">
      <alignment horizontal="left" vertical="top"/>
    </xf>
    <xf numFmtId="4" fontId="0" fillId="2" borderId="0" xfId="0" applyNumberFormat="1" applyFill="1" applyAlignment="1">
      <alignment horizontal="left" vertical="top"/>
    </xf>
    <xf numFmtId="165" fontId="4" fillId="6" borderId="1" xfId="0" applyNumberFormat="1" applyFont="1" applyFill="1" applyBorder="1" applyAlignment="1">
      <alignment vertical="top" wrapText="1"/>
    </xf>
    <xf numFmtId="4" fontId="5" fillId="6" borderId="1" xfId="0" applyNumberFormat="1" applyFont="1" applyFill="1" applyBorder="1" applyAlignment="1">
      <alignment horizontal="right" vertical="top" wrapText="1"/>
    </xf>
    <xf numFmtId="0" fontId="1" fillId="6" borderId="1" xfId="0" applyFont="1" applyFill="1" applyBorder="1" applyAlignment="1">
      <alignment vertical="center" wrapText="1"/>
    </xf>
    <xf numFmtId="0" fontId="0" fillId="0" borderId="0" xfId="0" applyAlignment="1">
      <alignment horizontal="right" vertical="top"/>
    </xf>
    <xf numFmtId="0" fontId="1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0" fillId="3" borderId="0" xfId="0" applyFill="1" applyAlignment="1">
      <alignment horizontal="left" vertical="top"/>
    </xf>
    <xf numFmtId="0" fontId="11" fillId="2" borderId="2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78</xdr:row>
      <xdr:rowOff>561975</xdr:rowOff>
    </xdr:from>
    <xdr:to>
      <xdr:col>4</xdr:col>
      <xdr:colOff>476250</xdr:colOff>
      <xdr:row>78</xdr:row>
      <xdr:rowOff>2219325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8192750"/>
          <a:ext cx="1962150" cy="1657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78</xdr:row>
      <xdr:rowOff>876300</xdr:rowOff>
    </xdr:from>
    <xdr:to>
      <xdr:col>5</xdr:col>
      <xdr:colOff>809625</xdr:colOff>
      <xdr:row>78</xdr:row>
      <xdr:rowOff>2400300</xdr:rowOff>
    </xdr:to>
    <xdr:pic>
      <xdr:nvPicPr>
        <xdr:cNvPr id="1030" name="Picture 7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8507075"/>
          <a:ext cx="1447800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990600</xdr:colOff>
      <xdr:row>78</xdr:row>
      <xdr:rowOff>171450</xdr:rowOff>
    </xdr:from>
    <xdr:to>
      <xdr:col>2</xdr:col>
      <xdr:colOff>847725</xdr:colOff>
      <xdr:row>83</xdr:row>
      <xdr:rowOff>142875</xdr:rowOff>
    </xdr:to>
    <xdr:sp macro="" textlink="">
      <xdr:nvSpPr>
        <xdr:cNvPr id="1028" name="TextBox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1323975" y="17040225"/>
          <a:ext cx="15811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78</xdr:row>
      <xdr:rowOff>219075</xdr:rowOff>
    </xdr:from>
    <xdr:to>
      <xdr:col>4</xdr:col>
      <xdr:colOff>361950</xdr:colOff>
      <xdr:row>78</xdr:row>
      <xdr:rowOff>1876425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18021300"/>
          <a:ext cx="1962150" cy="1657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78</xdr:row>
      <xdr:rowOff>752475</xdr:rowOff>
    </xdr:from>
    <xdr:to>
      <xdr:col>5</xdr:col>
      <xdr:colOff>800100</xdr:colOff>
      <xdr:row>78</xdr:row>
      <xdr:rowOff>2276475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18554700"/>
          <a:ext cx="1447800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78</xdr:row>
      <xdr:rowOff>123825</xdr:rowOff>
    </xdr:from>
    <xdr:to>
      <xdr:col>4</xdr:col>
      <xdr:colOff>685800</xdr:colOff>
      <xdr:row>78</xdr:row>
      <xdr:rowOff>1781175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8145125"/>
          <a:ext cx="1962150" cy="1657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409575</xdr:colOff>
      <xdr:row>78</xdr:row>
      <xdr:rowOff>200025</xdr:rowOff>
    </xdr:from>
    <xdr:to>
      <xdr:col>5</xdr:col>
      <xdr:colOff>933450</xdr:colOff>
      <xdr:row>78</xdr:row>
      <xdr:rowOff>1724025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8221325"/>
          <a:ext cx="1447800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548321</xdr:colOff>
      <xdr:row>78</xdr:row>
      <xdr:rowOff>523876</xdr:rowOff>
    </xdr:from>
    <xdr:to>
      <xdr:col>5</xdr:col>
      <xdr:colOff>628650</xdr:colOff>
      <xdr:row>78</xdr:row>
      <xdr:rowOff>1666876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0296" y="18154651"/>
          <a:ext cx="1004254" cy="1143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990600</xdr:colOff>
      <xdr:row>78</xdr:row>
      <xdr:rowOff>171450</xdr:rowOff>
    </xdr:from>
    <xdr:to>
      <xdr:col>2</xdr:col>
      <xdr:colOff>847725</xdr:colOff>
      <xdr:row>83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323975" y="17802225"/>
          <a:ext cx="1581150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919458</xdr:colOff>
      <xdr:row>78</xdr:row>
      <xdr:rowOff>361951</xdr:rowOff>
    </xdr:from>
    <xdr:to>
      <xdr:col>4</xdr:col>
      <xdr:colOff>677997</xdr:colOff>
      <xdr:row>78</xdr:row>
      <xdr:rowOff>1600201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408" y="17992726"/>
          <a:ext cx="720564" cy="1238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548321</xdr:colOff>
      <xdr:row>78</xdr:row>
      <xdr:rowOff>523876</xdr:rowOff>
    </xdr:from>
    <xdr:to>
      <xdr:col>5</xdr:col>
      <xdr:colOff>628650</xdr:colOff>
      <xdr:row>78</xdr:row>
      <xdr:rowOff>1666876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0296" y="18154651"/>
          <a:ext cx="1004254" cy="1143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919458</xdr:colOff>
      <xdr:row>78</xdr:row>
      <xdr:rowOff>361951</xdr:rowOff>
    </xdr:from>
    <xdr:to>
      <xdr:col>4</xdr:col>
      <xdr:colOff>677997</xdr:colOff>
      <xdr:row>78</xdr:row>
      <xdr:rowOff>1600201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408" y="17992726"/>
          <a:ext cx="720564" cy="1238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729296</xdr:colOff>
      <xdr:row>78</xdr:row>
      <xdr:rowOff>904876</xdr:rowOff>
    </xdr:from>
    <xdr:to>
      <xdr:col>5</xdr:col>
      <xdr:colOff>809625</xdr:colOff>
      <xdr:row>78</xdr:row>
      <xdr:rowOff>2047876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9821" y="18926176"/>
          <a:ext cx="1004254" cy="1143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109833</xdr:colOff>
      <xdr:row>78</xdr:row>
      <xdr:rowOff>914401</xdr:rowOff>
    </xdr:from>
    <xdr:to>
      <xdr:col>4</xdr:col>
      <xdr:colOff>830397</xdr:colOff>
      <xdr:row>78</xdr:row>
      <xdr:rowOff>2152651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0358" y="18935701"/>
          <a:ext cx="720564" cy="1238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vize.r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evize.r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evize.r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vize.r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evize.r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evize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opLeftCell="A74" workbookViewId="0">
      <selection activeCell="J79" sqref="J79"/>
    </sheetView>
  </sheetViews>
  <sheetFormatPr defaultRowHeight="12.75" x14ac:dyDescent="0.2"/>
  <cols>
    <col min="1" max="1" width="5.83203125" style="1" customWidth="1"/>
    <col min="2" max="2" width="30.1640625" style="1" customWidth="1"/>
    <col min="3" max="3" width="23.6640625" style="1" customWidth="1"/>
    <col min="4" max="4" width="16.83203125" style="2" customWidth="1"/>
    <col min="5" max="5" width="16.1640625" style="2" customWidth="1"/>
    <col min="6" max="6" width="16.6640625" style="2" customWidth="1"/>
    <col min="8" max="8" width="12.83203125" customWidth="1"/>
    <col min="9" max="9" width="17.5" customWidth="1"/>
    <col min="10" max="10" width="13.1640625" style="11" customWidth="1"/>
    <col min="11" max="11" width="16.83203125" customWidth="1"/>
    <col min="12" max="12" width="11.6640625" style="11" bestFit="1" customWidth="1"/>
    <col min="13" max="13" width="12.6640625" style="11" bestFit="1" customWidth="1"/>
  </cols>
  <sheetData>
    <row r="1" spans="1:13" ht="14.1" customHeight="1" x14ac:dyDescent="0.2">
      <c r="A1" s="34"/>
      <c r="B1" s="34"/>
      <c r="C1" s="34"/>
      <c r="D1" s="34"/>
      <c r="E1" s="48"/>
      <c r="F1" s="48"/>
    </row>
    <row r="2" spans="1:13" ht="101.25" customHeight="1" x14ac:dyDescent="0.2">
      <c r="A2" s="34" t="s">
        <v>0</v>
      </c>
      <c r="B2" s="34"/>
      <c r="C2" s="34"/>
      <c r="D2" s="34"/>
      <c r="E2" s="34"/>
      <c r="F2" s="34"/>
      <c r="I2" s="11"/>
    </row>
    <row r="3" spans="1:13" ht="24" customHeight="1" x14ac:dyDescent="0.2">
      <c r="A3" s="34" t="s">
        <v>1</v>
      </c>
      <c r="B3" s="34" t="s">
        <v>2</v>
      </c>
      <c r="C3" s="34"/>
      <c r="D3" s="4" t="s">
        <v>3</v>
      </c>
      <c r="E3" s="5" t="s">
        <v>4</v>
      </c>
      <c r="F3" s="4" t="s">
        <v>5</v>
      </c>
      <c r="I3" s="11"/>
    </row>
    <row r="4" spans="1:13" ht="14.1" customHeight="1" x14ac:dyDescent="0.2">
      <c r="A4" s="34"/>
      <c r="B4" s="34"/>
      <c r="C4" s="34"/>
      <c r="D4" s="6" t="s">
        <v>6</v>
      </c>
      <c r="E4" s="6" t="s">
        <v>6</v>
      </c>
      <c r="F4" s="6" t="s">
        <v>6</v>
      </c>
    </row>
    <row r="5" spans="1:13" ht="14.1" customHeight="1" x14ac:dyDescent="0.2">
      <c r="A5" s="7">
        <v>1</v>
      </c>
      <c r="B5" s="50">
        <v>2</v>
      </c>
      <c r="C5" s="50"/>
      <c r="D5" s="8">
        <v>3</v>
      </c>
      <c r="E5" s="8">
        <v>4</v>
      </c>
      <c r="F5" s="8">
        <v>5</v>
      </c>
      <c r="I5" s="11"/>
    </row>
    <row r="6" spans="1:13" ht="24" customHeight="1" x14ac:dyDescent="0.2">
      <c r="A6" s="34" t="s">
        <v>7</v>
      </c>
      <c r="B6" s="34"/>
      <c r="C6" s="34"/>
      <c r="D6" s="34"/>
      <c r="E6" s="34"/>
      <c r="F6" s="34"/>
    </row>
    <row r="7" spans="1:13" ht="12" customHeight="1" x14ac:dyDescent="0.2">
      <c r="A7" s="9">
        <v>11</v>
      </c>
      <c r="B7" s="41" t="s">
        <v>8</v>
      </c>
      <c r="C7" s="41"/>
      <c r="D7" s="10">
        <v>0</v>
      </c>
      <c r="E7" s="10">
        <f>D7*0.19</f>
        <v>0</v>
      </c>
      <c r="F7" s="10">
        <f>D7+E7</f>
        <v>0</v>
      </c>
    </row>
    <row r="8" spans="1:13" s="28" customFormat="1" ht="14.25" customHeight="1" x14ac:dyDescent="0.2">
      <c r="A8" s="9">
        <v>12</v>
      </c>
      <c r="B8" s="41" t="s">
        <v>92</v>
      </c>
      <c r="C8" s="41"/>
      <c r="D8" s="10">
        <v>0</v>
      </c>
      <c r="E8" s="10">
        <f>D8*0.19</f>
        <v>0</v>
      </c>
      <c r="F8" s="10">
        <f>D8+E8</f>
        <v>0</v>
      </c>
      <c r="H8" s="29"/>
      <c r="J8" s="29"/>
      <c r="L8" s="29"/>
      <c r="M8" s="29"/>
    </row>
    <row r="9" spans="1:13" ht="23.1" customHeight="1" x14ac:dyDescent="0.2">
      <c r="A9" s="9">
        <v>13</v>
      </c>
      <c r="B9" s="34" t="s">
        <v>9</v>
      </c>
      <c r="C9" s="34"/>
      <c r="D9" s="10">
        <v>0</v>
      </c>
      <c r="E9" s="10">
        <f>D9*0.19</f>
        <v>0</v>
      </c>
      <c r="F9" s="10">
        <f>D9+E9</f>
        <v>0</v>
      </c>
    </row>
    <row r="10" spans="1:13" ht="12.95" customHeight="1" x14ac:dyDescent="0.2">
      <c r="A10" s="9">
        <v>14</v>
      </c>
      <c r="B10" s="41" t="s">
        <v>10</v>
      </c>
      <c r="C10" s="41"/>
      <c r="D10" s="10">
        <v>0</v>
      </c>
      <c r="E10" s="10">
        <f>D10*0.19</f>
        <v>0</v>
      </c>
      <c r="F10" s="10">
        <f>D10+E10</f>
        <v>0</v>
      </c>
    </row>
    <row r="11" spans="1:13" ht="14.1" customHeight="1" x14ac:dyDescent="0.2">
      <c r="A11" s="3"/>
      <c r="B11" s="40" t="s">
        <v>11</v>
      </c>
      <c r="C11" s="40"/>
      <c r="D11" s="5">
        <f>SUM(D7:D10)</f>
        <v>0</v>
      </c>
      <c r="E11" s="6">
        <f>D11*0.19</f>
        <v>0</v>
      </c>
      <c r="F11" s="6">
        <f>D11+E11</f>
        <v>0</v>
      </c>
      <c r="H11" s="11">
        <f>'DG eligibil'!D11+'DG neeligibil'!D11</f>
        <v>0</v>
      </c>
      <c r="I11" s="11"/>
    </row>
    <row r="12" spans="1:13" ht="24" customHeight="1" x14ac:dyDescent="0.2">
      <c r="A12" s="34" t="s">
        <v>12</v>
      </c>
      <c r="B12" s="34"/>
      <c r="C12" s="34"/>
      <c r="D12" s="34"/>
      <c r="E12" s="34"/>
      <c r="F12" s="34"/>
      <c r="H12" s="11">
        <f>'DG eligibil'!D12+'DG neeligibil'!D12</f>
        <v>0</v>
      </c>
      <c r="I12" s="11"/>
    </row>
    <row r="13" spans="1:13" ht="12.95" customHeight="1" x14ac:dyDescent="0.2">
      <c r="A13" s="15"/>
      <c r="B13" s="49" t="s">
        <v>13</v>
      </c>
      <c r="C13" s="49"/>
      <c r="D13" s="21">
        <v>2353.4899999999998</v>
      </c>
      <c r="E13" s="21">
        <f>D13*0.21</f>
        <v>494.23289999999992</v>
      </c>
      <c r="F13" s="21">
        <f>D13+E13</f>
        <v>2847.7228999999998</v>
      </c>
      <c r="H13" s="11">
        <f>'DG eligibil'!F13+'DG neeligibil'!F13</f>
        <v>2847.7228999999998</v>
      </c>
      <c r="I13" s="11"/>
    </row>
    <row r="14" spans="1:13" ht="24.95" customHeight="1" x14ac:dyDescent="0.2">
      <c r="A14" s="34" t="s">
        <v>14</v>
      </c>
      <c r="B14" s="34"/>
      <c r="C14" s="34"/>
      <c r="D14" s="34"/>
      <c r="E14" s="34"/>
      <c r="F14" s="34"/>
      <c r="H14" s="11"/>
      <c r="I14" s="11"/>
    </row>
    <row r="15" spans="1:13" ht="12" customHeight="1" x14ac:dyDescent="0.2">
      <c r="A15" s="9">
        <v>31</v>
      </c>
      <c r="B15" s="41" t="s">
        <v>15</v>
      </c>
      <c r="C15" s="41"/>
      <c r="D15" s="10">
        <v>0</v>
      </c>
      <c r="E15" s="10">
        <f>D15*0.19</f>
        <v>0</v>
      </c>
      <c r="F15" s="10">
        <f>D15+E15</f>
        <v>0</v>
      </c>
      <c r="H15" s="11"/>
      <c r="I15" s="11"/>
    </row>
    <row r="16" spans="1:13" ht="12.95" customHeight="1" x14ac:dyDescent="0.2">
      <c r="A16" s="9">
        <v>311</v>
      </c>
      <c r="B16" s="41" t="s">
        <v>16</v>
      </c>
      <c r="C16" s="41"/>
      <c r="D16" s="10">
        <v>0</v>
      </c>
      <c r="E16" s="10">
        <f t="shared" ref="E16:E38" si="0">D16*0.19</f>
        <v>0</v>
      </c>
      <c r="F16" s="10">
        <f t="shared" ref="F16:F38" si="1">D16+E16</f>
        <v>0</v>
      </c>
      <c r="H16" s="11"/>
      <c r="I16" s="11"/>
    </row>
    <row r="17" spans="1:9" ht="12.95" customHeight="1" x14ac:dyDescent="0.2">
      <c r="A17" s="9">
        <v>312</v>
      </c>
      <c r="B17" s="41" t="s">
        <v>17</v>
      </c>
      <c r="C17" s="41"/>
      <c r="D17" s="10">
        <v>0</v>
      </c>
      <c r="E17" s="10">
        <f t="shared" si="0"/>
        <v>0</v>
      </c>
      <c r="F17" s="10">
        <f t="shared" si="1"/>
        <v>0</v>
      </c>
      <c r="H17" s="11"/>
      <c r="I17" s="11"/>
    </row>
    <row r="18" spans="1:9" ht="12.95" customHeight="1" x14ac:dyDescent="0.2">
      <c r="A18" s="9">
        <v>313</v>
      </c>
      <c r="B18" s="41" t="s">
        <v>18</v>
      </c>
      <c r="C18" s="41"/>
      <c r="D18" s="10">
        <v>0</v>
      </c>
      <c r="E18" s="10">
        <f t="shared" si="0"/>
        <v>0</v>
      </c>
      <c r="F18" s="10">
        <f t="shared" si="1"/>
        <v>0</v>
      </c>
      <c r="H18" s="11"/>
      <c r="I18" s="11"/>
    </row>
    <row r="19" spans="1:9" ht="23.1" customHeight="1" x14ac:dyDescent="0.2">
      <c r="A19" s="9">
        <v>32</v>
      </c>
      <c r="B19" s="34" t="s">
        <v>19</v>
      </c>
      <c r="C19" s="34"/>
      <c r="D19" s="10">
        <v>1614.58</v>
      </c>
      <c r="E19" s="10">
        <f t="shared" si="0"/>
        <v>306.77019999999999</v>
      </c>
      <c r="F19" s="10">
        <f t="shared" si="1"/>
        <v>1921.3501999999999</v>
      </c>
      <c r="H19" s="11"/>
      <c r="I19" s="11"/>
    </row>
    <row r="20" spans="1:9" ht="12.95" customHeight="1" x14ac:dyDescent="0.2">
      <c r="A20" s="9">
        <v>33</v>
      </c>
      <c r="B20" s="41" t="s">
        <v>20</v>
      </c>
      <c r="C20" s="41"/>
      <c r="D20" s="10">
        <v>0</v>
      </c>
      <c r="E20" s="10">
        <f t="shared" si="0"/>
        <v>0</v>
      </c>
      <c r="F20" s="10">
        <f t="shared" si="1"/>
        <v>0</v>
      </c>
      <c r="H20" s="11"/>
      <c r="I20" s="11"/>
    </row>
    <row r="21" spans="1:9" ht="23.1" customHeight="1" x14ac:dyDescent="0.2">
      <c r="A21" s="9">
        <v>34</v>
      </c>
      <c r="B21" s="34" t="s">
        <v>21</v>
      </c>
      <c r="C21" s="34"/>
      <c r="D21" s="10">
        <v>0</v>
      </c>
      <c r="E21" s="10">
        <f t="shared" si="0"/>
        <v>0</v>
      </c>
      <c r="F21" s="10">
        <f t="shared" si="1"/>
        <v>0</v>
      </c>
      <c r="H21" s="11"/>
      <c r="I21" s="11"/>
    </row>
    <row r="22" spans="1:9" ht="12.95" customHeight="1" x14ac:dyDescent="0.2">
      <c r="A22" s="9">
        <v>35</v>
      </c>
      <c r="B22" s="41" t="s">
        <v>22</v>
      </c>
      <c r="C22" s="41"/>
      <c r="D22" s="10">
        <f>SUM(D23:D28)</f>
        <v>316500</v>
      </c>
      <c r="E22" s="10">
        <f t="shared" si="0"/>
        <v>60135</v>
      </c>
      <c r="F22" s="10">
        <f t="shared" si="1"/>
        <v>376635</v>
      </c>
      <c r="H22" s="11"/>
      <c r="I22" s="11"/>
    </row>
    <row r="23" spans="1:9" ht="12.95" customHeight="1" x14ac:dyDescent="0.2">
      <c r="A23" s="9">
        <v>351</v>
      </c>
      <c r="B23" s="41" t="s">
        <v>23</v>
      </c>
      <c r="C23" s="41"/>
      <c r="D23" s="10">
        <v>0</v>
      </c>
      <c r="E23" s="10">
        <f t="shared" si="0"/>
        <v>0</v>
      </c>
      <c r="F23" s="10">
        <f t="shared" si="1"/>
        <v>0</v>
      </c>
      <c r="H23" s="11"/>
      <c r="I23" s="11"/>
    </row>
    <row r="24" spans="1:9" ht="12.95" customHeight="1" x14ac:dyDescent="0.2">
      <c r="A24" s="9">
        <v>352</v>
      </c>
      <c r="B24" s="41" t="s">
        <v>24</v>
      </c>
      <c r="C24" s="41"/>
      <c r="D24" s="10">
        <v>0</v>
      </c>
      <c r="E24" s="10">
        <f t="shared" si="0"/>
        <v>0</v>
      </c>
      <c r="F24" s="10">
        <f t="shared" si="1"/>
        <v>0</v>
      </c>
      <c r="H24" s="11"/>
      <c r="I24" s="11"/>
    </row>
    <row r="25" spans="1:9" ht="23.1" customHeight="1" x14ac:dyDescent="0.2">
      <c r="A25" s="9">
        <v>353</v>
      </c>
      <c r="B25" s="34" t="s">
        <v>25</v>
      </c>
      <c r="C25" s="34"/>
      <c r="D25" s="10">
        <v>96566</v>
      </c>
      <c r="E25" s="10">
        <f t="shared" si="0"/>
        <v>18347.54</v>
      </c>
      <c r="F25" s="10">
        <f t="shared" si="1"/>
        <v>114913.54000000001</v>
      </c>
      <c r="H25" s="11"/>
      <c r="I25" s="11"/>
    </row>
    <row r="26" spans="1:9" ht="24" customHeight="1" x14ac:dyDescent="0.2">
      <c r="A26" s="9">
        <v>354</v>
      </c>
      <c r="B26" s="34" t="s">
        <v>26</v>
      </c>
      <c r="C26" s="34"/>
      <c r="D26" s="10">
        <v>82451</v>
      </c>
      <c r="E26" s="10">
        <f t="shared" si="0"/>
        <v>15665.69</v>
      </c>
      <c r="F26" s="10">
        <f t="shared" si="1"/>
        <v>98116.69</v>
      </c>
      <c r="H26" s="11"/>
      <c r="I26" s="11"/>
    </row>
    <row r="27" spans="1:9" ht="23.1" customHeight="1" x14ac:dyDescent="0.2">
      <c r="A27" s="9">
        <v>355</v>
      </c>
      <c r="B27" s="34" t="s">
        <v>27</v>
      </c>
      <c r="C27" s="34"/>
      <c r="D27" s="10">
        <v>15500</v>
      </c>
      <c r="E27" s="10">
        <f t="shared" si="0"/>
        <v>2945</v>
      </c>
      <c r="F27" s="10">
        <f t="shared" si="1"/>
        <v>18445</v>
      </c>
      <c r="H27" s="11"/>
      <c r="I27" s="11"/>
    </row>
    <row r="28" spans="1:9" ht="12.95" customHeight="1" x14ac:dyDescent="0.2">
      <c r="A28" s="9">
        <v>356</v>
      </c>
      <c r="B28" s="41" t="s">
        <v>28</v>
      </c>
      <c r="C28" s="41"/>
      <c r="D28" s="10">
        <v>121983</v>
      </c>
      <c r="E28" s="10">
        <f t="shared" si="0"/>
        <v>23176.77</v>
      </c>
      <c r="F28" s="10">
        <f t="shared" si="1"/>
        <v>145159.76999999999</v>
      </c>
      <c r="H28" s="11"/>
      <c r="I28" s="11"/>
    </row>
    <row r="29" spans="1:9" ht="12.95" customHeight="1" x14ac:dyDescent="0.2">
      <c r="A29" s="9">
        <v>36</v>
      </c>
      <c r="B29" s="41" t="s">
        <v>29</v>
      </c>
      <c r="C29" s="41"/>
      <c r="D29" s="10">
        <v>0</v>
      </c>
      <c r="E29" s="10">
        <f t="shared" si="0"/>
        <v>0</v>
      </c>
      <c r="F29" s="10">
        <f t="shared" si="1"/>
        <v>0</v>
      </c>
      <c r="H29" s="11"/>
      <c r="I29" s="11"/>
    </row>
    <row r="30" spans="1:9" ht="12.95" customHeight="1" x14ac:dyDescent="0.2">
      <c r="A30" s="9">
        <v>37</v>
      </c>
      <c r="B30" s="41" t="s">
        <v>30</v>
      </c>
      <c r="C30" s="41"/>
      <c r="D30" s="10">
        <v>0</v>
      </c>
      <c r="E30" s="10">
        <f t="shared" si="0"/>
        <v>0</v>
      </c>
      <c r="F30" s="10">
        <f t="shared" si="1"/>
        <v>0</v>
      </c>
      <c r="H30" s="11"/>
      <c r="I30" s="11"/>
    </row>
    <row r="31" spans="1:9" ht="12.95" customHeight="1" x14ac:dyDescent="0.2">
      <c r="A31" s="9">
        <v>371</v>
      </c>
      <c r="B31" s="41" t="s">
        <v>31</v>
      </c>
      <c r="C31" s="41"/>
      <c r="D31" s="10">
        <v>0</v>
      </c>
      <c r="E31" s="10">
        <f t="shared" si="0"/>
        <v>0</v>
      </c>
      <c r="F31" s="10">
        <f t="shared" si="1"/>
        <v>0</v>
      </c>
      <c r="H31" s="11"/>
      <c r="I31" s="11"/>
    </row>
    <row r="32" spans="1:9" ht="12.95" customHeight="1" x14ac:dyDescent="0.2">
      <c r="A32" s="9">
        <v>372</v>
      </c>
      <c r="B32" s="41" t="s">
        <v>32</v>
      </c>
      <c r="C32" s="41"/>
      <c r="D32" s="10">
        <v>0</v>
      </c>
      <c r="E32" s="10">
        <f t="shared" si="0"/>
        <v>0</v>
      </c>
      <c r="F32" s="10">
        <f t="shared" si="1"/>
        <v>0</v>
      </c>
      <c r="H32" s="11"/>
      <c r="I32" s="11"/>
    </row>
    <row r="33" spans="1:11" ht="12.95" customHeight="1" x14ac:dyDescent="0.2">
      <c r="A33" s="9">
        <v>38</v>
      </c>
      <c r="B33" s="41" t="s">
        <v>33</v>
      </c>
      <c r="C33" s="41"/>
      <c r="D33" s="10">
        <f>D34+D37+D38</f>
        <v>166236.91</v>
      </c>
      <c r="E33" s="10">
        <f>E34+E37+E38</f>
        <v>34909.751099999994</v>
      </c>
      <c r="F33" s="10">
        <f t="shared" si="1"/>
        <v>201146.6611</v>
      </c>
      <c r="H33" s="11"/>
      <c r="I33" s="11"/>
    </row>
    <row r="34" spans="1:11" ht="12.95" customHeight="1" x14ac:dyDescent="0.2">
      <c r="A34" s="9">
        <v>381</v>
      </c>
      <c r="B34" s="41" t="s">
        <v>34</v>
      </c>
      <c r="C34" s="41"/>
      <c r="D34" s="10">
        <f>D35+D36</f>
        <v>49871.070000000007</v>
      </c>
      <c r="E34" s="10">
        <f>E35+E36</f>
        <v>10472.9247</v>
      </c>
      <c r="F34" s="10">
        <f t="shared" si="1"/>
        <v>60343.99470000001</v>
      </c>
      <c r="H34" s="11"/>
      <c r="I34" s="11"/>
      <c r="K34" s="53"/>
    </row>
    <row r="35" spans="1:11" ht="12.95" customHeight="1" x14ac:dyDescent="0.2">
      <c r="A35" s="9">
        <v>3811</v>
      </c>
      <c r="B35" s="41" t="s">
        <v>35</v>
      </c>
      <c r="C35" s="41"/>
      <c r="D35" s="10">
        <v>42390.41</v>
      </c>
      <c r="E35" s="10">
        <f>D35*0.21</f>
        <v>8901.9861000000001</v>
      </c>
      <c r="F35" s="10">
        <f t="shared" si="1"/>
        <v>51292.396100000005</v>
      </c>
      <c r="H35" s="11"/>
      <c r="I35" s="11"/>
    </row>
    <row r="36" spans="1:11" ht="35.1" customHeight="1" x14ac:dyDescent="0.2">
      <c r="A36" s="9">
        <v>3812</v>
      </c>
      <c r="B36" s="34" t="s">
        <v>36</v>
      </c>
      <c r="C36" s="34"/>
      <c r="D36" s="10">
        <v>7480.66</v>
      </c>
      <c r="E36" s="10">
        <f>D36*0.21</f>
        <v>1570.9386</v>
      </c>
      <c r="F36" s="10">
        <f t="shared" si="1"/>
        <v>9051.5985999999994</v>
      </c>
      <c r="H36" s="11"/>
      <c r="I36" s="11"/>
    </row>
    <row r="37" spans="1:11" ht="12.95" customHeight="1" x14ac:dyDescent="0.2">
      <c r="A37" s="9">
        <v>382</v>
      </c>
      <c r="B37" s="41" t="s">
        <v>37</v>
      </c>
      <c r="C37" s="41"/>
      <c r="D37" s="10">
        <v>99742.15</v>
      </c>
      <c r="E37" s="10">
        <f>D37*0.21</f>
        <v>20945.851499999997</v>
      </c>
      <c r="F37" s="10">
        <f t="shared" si="1"/>
        <v>120688.00149999998</v>
      </c>
      <c r="H37" s="11"/>
      <c r="I37" s="11"/>
    </row>
    <row r="38" spans="1:11" ht="12" customHeight="1" x14ac:dyDescent="0.2">
      <c r="A38" s="9">
        <v>383</v>
      </c>
      <c r="B38" s="41" t="s">
        <v>38</v>
      </c>
      <c r="C38" s="41"/>
      <c r="D38" s="10">
        <v>16623.689999999999</v>
      </c>
      <c r="E38" s="10">
        <f>D38*0.21</f>
        <v>3490.9748999999997</v>
      </c>
      <c r="F38" s="10">
        <f t="shared" si="1"/>
        <v>20114.6649</v>
      </c>
      <c r="H38" s="11"/>
      <c r="I38" s="11"/>
    </row>
    <row r="39" spans="1:11" ht="14.1" customHeight="1" x14ac:dyDescent="0.2">
      <c r="A39" s="3"/>
      <c r="B39" s="40" t="s">
        <v>39</v>
      </c>
      <c r="C39" s="40"/>
      <c r="D39" s="5">
        <f>D15+D19+D20+D21+D22+D29+D30+D33</f>
        <v>484351.49</v>
      </c>
      <c r="E39" s="5">
        <f>E15+E19+E20+E21+E22+E29+E30+E33</f>
        <v>95351.521299999993</v>
      </c>
      <c r="F39" s="5">
        <f>F15+F19+F20+F21+F22+F29+F30+F33</f>
        <v>579703.01130000001</v>
      </c>
      <c r="H39" s="11">
        <f>'DG eligibil'!F39+'DG neeligibil'!F39</f>
        <v>579703.01130000001</v>
      </c>
      <c r="I39" s="11"/>
    </row>
    <row r="40" spans="1:11" ht="24" customHeight="1" x14ac:dyDescent="0.2">
      <c r="A40" s="34" t="s">
        <v>40</v>
      </c>
      <c r="B40" s="34"/>
      <c r="C40" s="34"/>
      <c r="D40" s="34"/>
      <c r="E40" s="34"/>
      <c r="F40" s="34"/>
      <c r="H40" s="11"/>
      <c r="I40" s="11"/>
    </row>
    <row r="41" spans="1:11" ht="12" customHeight="1" x14ac:dyDescent="0.2">
      <c r="A41" s="9">
        <v>41</v>
      </c>
      <c r="B41" s="41" t="s">
        <v>41</v>
      </c>
      <c r="C41" s="41"/>
      <c r="D41" s="10">
        <f>D42+D43+D44</f>
        <v>8486188.8300000001</v>
      </c>
      <c r="E41" s="10">
        <f>E42+E43+E44</f>
        <v>1782099.6543000001</v>
      </c>
      <c r="F41" s="10">
        <f>D41+E41</f>
        <v>10268288.484300001</v>
      </c>
      <c r="H41" s="11"/>
      <c r="I41" s="11"/>
    </row>
    <row r="42" spans="1:11" ht="23.25" customHeight="1" x14ac:dyDescent="0.2">
      <c r="A42" s="25"/>
      <c r="B42" s="36" t="s">
        <v>81</v>
      </c>
      <c r="C42" s="37"/>
      <c r="D42" s="26">
        <v>974128.95</v>
      </c>
      <c r="E42" s="26">
        <f>D42*0.21</f>
        <v>204567.07949999999</v>
      </c>
      <c r="F42" s="26">
        <f>D42+E42</f>
        <v>1178696.0294999999</v>
      </c>
      <c r="H42" s="11"/>
      <c r="I42" s="11"/>
    </row>
    <row r="43" spans="1:11" ht="23.25" customHeight="1" x14ac:dyDescent="0.2">
      <c r="A43" s="19"/>
      <c r="B43" s="47" t="s">
        <v>82</v>
      </c>
      <c r="C43" s="47"/>
      <c r="D43" s="20">
        <v>1913411.37</v>
      </c>
      <c r="E43" s="20">
        <f>D43*0.21</f>
        <v>401816.38770000002</v>
      </c>
      <c r="F43" s="20">
        <f>D43+E43</f>
        <v>2315227.7577</v>
      </c>
      <c r="H43" s="11"/>
      <c r="I43" s="11"/>
    </row>
    <row r="44" spans="1:11" ht="12" customHeight="1" x14ac:dyDescent="0.2">
      <c r="A44" s="22"/>
      <c r="B44" s="38" t="s">
        <v>80</v>
      </c>
      <c r="C44" s="39"/>
      <c r="D44" s="23">
        <v>5598648.5099999998</v>
      </c>
      <c r="E44" s="23">
        <f>D44*0.21</f>
        <v>1175716.1871</v>
      </c>
      <c r="F44" s="23">
        <f>D44+E44</f>
        <v>6774364.6970999995</v>
      </c>
      <c r="H44" s="11"/>
      <c r="I44" s="11"/>
    </row>
    <row r="45" spans="1:11" ht="12.95" customHeight="1" x14ac:dyDescent="0.2">
      <c r="A45" s="22">
        <v>42</v>
      </c>
      <c r="B45" s="45" t="s">
        <v>42</v>
      </c>
      <c r="C45" s="45"/>
      <c r="D45" s="23">
        <v>90886.44</v>
      </c>
      <c r="E45" s="23">
        <f t="shared" ref="E45:E46" si="2">D45*0.21</f>
        <v>19086.152399999999</v>
      </c>
      <c r="F45" s="23">
        <f t="shared" ref="F45:F54" si="3">D45+E45</f>
        <v>109972.59239999999</v>
      </c>
      <c r="H45" s="11"/>
      <c r="I45" s="11"/>
    </row>
    <row r="46" spans="1:11" ht="23.1" customHeight="1" x14ac:dyDescent="0.2">
      <c r="A46" s="22">
        <v>43</v>
      </c>
      <c r="B46" s="46" t="s">
        <v>43</v>
      </c>
      <c r="C46" s="46"/>
      <c r="D46" s="23">
        <f>SUM(D47:D49)</f>
        <v>563501.22</v>
      </c>
      <c r="E46" s="23">
        <f t="shared" si="2"/>
        <v>118335.25619999999</v>
      </c>
      <c r="F46" s="23">
        <f t="shared" si="3"/>
        <v>681836.47619999992</v>
      </c>
      <c r="H46" s="11"/>
      <c r="I46" s="11"/>
    </row>
    <row r="47" spans="1:11" ht="12.95" customHeight="1" x14ac:dyDescent="0.2">
      <c r="A47" s="22">
        <v>4311</v>
      </c>
      <c r="B47" s="45" t="s">
        <v>44</v>
      </c>
      <c r="C47" s="45"/>
      <c r="D47" s="23">
        <v>49919</v>
      </c>
      <c r="E47" s="23">
        <f>D47*0.21</f>
        <v>10482.99</v>
      </c>
      <c r="F47" s="23">
        <f t="shared" si="3"/>
        <v>60401.99</v>
      </c>
      <c r="H47" s="11"/>
      <c r="I47" s="11"/>
    </row>
    <row r="48" spans="1:11" ht="12.95" customHeight="1" x14ac:dyDescent="0.2">
      <c r="A48" s="22">
        <v>4321</v>
      </c>
      <c r="B48" s="45" t="s">
        <v>45</v>
      </c>
      <c r="C48" s="45"/>
      <c r="D48" s="23">
        <v>18243.73</v>
      </c>
      <c r="E48" s="23">
        <f t="shared" ref="E48:E49" si="4">D48*0.21</f>
        <v>3831.1832999999997</v>
      </c>
      <c r="F48" s="23">
        <f t="shared" si="3"/>
        <v>22074.9133</v>
      </c>
      <c r="H48" s="11"/>
      <c r="I48" s="11"/>
    </row>
    <row r="49" spans="1:9" ht="12.95" customHeight="1" x14ac:dyDescent="0.2">
      <c r="A49" s="22">
        <v>4331</v>
      </c>
      <c r="B49" s="45" t="s">
        <v>46</v>
      </c>
      <c r="C49" s="45"/>
      <c r="D49" s="23">
        <v>495338.49</v>
      </c>
      <c r="E49" s="23">
        <f t="shared" si="4"/>
        <v>104021.08289999999</v>
      </c>
      <c r="F49" s="23">
        <f t="shared" si="3"/>
        <v>599359.57290000003</v>
      </c>
      <c r="H49" s="11"/>
      <c r="I49" s="11"/>
    </row>
    <row r="50" spans="1:9" ht="23.1" customHeight="1" x14ac:dyDescent="0.2">
      <c r="A50" s="22">
        <v>44</v>
      </c>
      <c r="B50" s="46" t="s">
        <v>47</v>
      </c>
      <c r="C50" s="46"/>
      <c r="D50" s="23">
        <v>0</v>
      </c>
      <c r="E50" s="23">
        <f t="shared" ref="E45:E54" si="5">D50*0.19</f>
        <v>0</v>
      </c>
      <c r="F50" s="23">
        <f t="shared" si="3"/>
        <v>0</v>
      </c>
      <c r="H50" s="11"/>
      <c r="I50" s="11"/>
    </row>
    <row r="51" spans="1:9" ht="12.95" customHeight="1" x14ac:dyDescent="0.2">
      <c r="A51" s="22">
        <v>45</v>
      </c>
      <c r="B51" s="45" t="s">
        <v>48</v>
      </c>
      <c r="C51" s="45"/>
      <c r="D51" s="23">
        <f>D52+D53</f>
        <v>238731.51</v>
      </c>
      <c r="E51" s="23">
        <f>D51*0.21</f>
        <v>50133.617100000003</v>
      </c>
      <c r="F51" s="23">
        <f t="shared" si="3"/>
        <v>288865.12710000004</v>
      </c>
      <c r="H51" s="11"/>
      <c r="I51" s="11"/>
    </row>
    <row r="52" spans="1:9" ht="12.95" customHeight="1" x14ac:dyDescent="0.2">
      <c r="A52" s="22">
        <v>4511</v>
      </c>
      <c r="B52" s="45" t="s">
        <v>49</v>
      </c>
      <c r="C52" s="45"/>
      <c r="D52" s="23">
        <v>236800</v>
      </c>
      <c r="E52" s="23">
        <f>D52*0.21</f>
        <v>49728</v>
      </c>
      <c r="F52" s="23">
        <f t="shared" si="3"/>
        <v>286528</v>
      </c>
      <c r="H52" s="11"/>
      <c r="I52" s="11"/>
    </row>
    <row r="53" spans="1:9" ht="12.95" customHeight="1" x14ac:dyDescent="0.2">
      <c r="A53" s="22">
        <v>4521</v>
      </c>
      <c r="B53" s="45" t="s">
        <v>50</v>
      </c>
      <c r="C53" s="45"/>
      <c r="D53" s="23">
        <v>1931.51</v>
      </c>
      <c r="E53" s="23">
        <f>D53*0.21</f>
        <v>405.61709999999999</v>
      </c>
      <c r="F53" s="23">
        <f t="shared" si="3"/>
        <v>2337.1271000000002</v>
      </c>
      <c r="H53" s="11"/>
      <c r="I53" s="11"/>
    </row>
    <row r="54" spans="1:9" ht="12.95" customHeight="1" x14ac:dyDescent="0.2">
      <c r="A54" s="22">
        <v>46</v>
      </c>
      <c r="B54" s="45" t="s">
        <v>51</v>
      </c>
      <c r="C54" s="45"/>
      <c r="D54" s="23">
        <v>0</v>
      </c>
      <c r="E54" s="23">
        <f t="shared" si="5"/>
        <v>0</v>
      </c>
      <c r="F54" s="23">
        <f t="shared" si="3"/>
        <v>0</v>
      </c>
      <c r="H54" s="11"/>
      <c r="I54" s="11"/>
    </row>
    <row r="55" spans="1:9" ht="12.95" customHeight="1" x14ac:dyDescent="0.2">
      <c r="A55" s="3"/>
      <c r="B55" s="40" t="s">
        <v>52</v>
      </c>
      <c r="C55" s="40"/>
      <c r="D55" s="5">
        <f>D41+D45+D46+D50+D51+D54</f>
        <v>9379308</v>
      </c>
      <c r="E55" s="5">
        <f>E41+E45+E46+E51</f>
        <v>1969654.68</v>
      </c>
      <c r="F55" s="5">
        <f t="shared" ref="E55:F55" si="6">F41+F45+F46+F50+F51+F54</f>
        <v>11348962.68</v>
      </c>
      <c r="H55" s="11">
        <f>'DG eligibil'!F55+'DG neeligibil'!F55</f>
        <v>11348962.680000002</v>
      </c>
      <c r="I55" s="11"/>
    </row>
    <row r="56" spans="1:9" ht="24.95" customHeight="1" x14ac:dyDescent="0.2">
      <c r="A56" s="34" t="s">
        <v>53</v>
      </c>
      <c r="B56" s="34"/>
      <c r="C56" s="34"/>
      <c r="D56" s="34"/>
      <c r="E56" s="34"/>
      <c r="F56" s="34"/>
      <c r="H56" s="11"/>
      <c r="I56" s="11"/>
    </row>
    <row r="57" spans="1:9" ht="12" customHeight="1" x14ac:dyDescent="0.2">
      <c r="A57" s="30">
        <v>51</v>
      </c>
      <c r="B57" s="42" t="s">
        <v>54</v>
      </c>
      <c r="C57" s="42"/>
      <c r="D57" s="31">
        <f>D58+D59</f>
        <v>82295.5</v>
      </c>
      <c r="E57" s="31">
        <f>E58+E59</f>
        <v>17282.055</v>
      </c>
      <c r="F57" s="31">
        <f>D57+E57</f>
        <v>99577.554999999993</v>
      </c>
      <c r="H57" s="11"/>
      <c r="I57" s="11"/>
    </row>
    <row r="58" spans="1:9" ht="23.1" customHeight="1" x14ac:dyDescent="0.2">
      <c r="A58" s="30">
        <v>511</v>
      </c>
      <c r="B58" s="42" t="s">
        <v>55</v>
      </c>
      <c r="C58" s="42"/>
      <c r="D58" s="31">
        <v>82295.5</v>
      </c>
      <c r="E58" s="31">
        <f>D58*0.21</f>
        <v>17282.055</v>
      </c>
      <c r="F58" s="31">
        <f t="shared" ref="F58:F67" si="7">D58+E58</f>
        <v>99577.554999999993</v>
      </c>
      <c r="H58" s="11"/>
      <c r="I58" s="11"/>
    </row>
    <row r="59" spans="1:9" ht="12.95" customHeight="1" x14ac:dyDescent="0.2">
      <c r="A59" s="30">
        <v>512</v>
      </c>
      <c r="B59" s="42" t="s">
        <v>56</v>
      </c>
      <c r="C59" s="42"/>
      <c r="D59" s="31">
        <v>0</v>
      </c>
      <c r="E59" s="31">
        <f t="shared" ref="E58:E67" si="8">D59*0.19</f>
        <v>0</v>
      </c>
      <c r="F59" s="31">
        <f t="shared" si="7"/>
        <v>0</v>
      </c>
      <c r="H59" s="11"/>
      <c r="I59" s="11"/>
    </row>
    <row r="60" spans="1:9" ht="12.95" customHeight="1" x14ac:dyDescent="0.2">
      <c r="A60" s="9">
        <v>52</v>
      </c>
      <c r="B60" s="41" t="s">
        <v>57</v>
      </c>
      <c r="C60" s="41"/>
      <c r="D60" s="10">
        <f>SUM(D61:D65)</f>
        <v>95278.96</v>
      </c>
      <c r="E60" s="10">
        <v>0</v>
      </c>
      <c r="F60" s="10">
        <f t="shared" si="7"/>
        <v>95278.96</v>
      </c>
      <c r="H60" s="11"/>
      <c r="I60" s="11"/>
    </row>
    <row r="61" spans="1:9" ht="23.1" customHeight="1" x14ac:dyDescent="0.2">
      <c r="A61" s="9">
        <v>521</v>
      </c>
      <c r="B61" s="41" t="s">
        <v>58</v>
      </c>
      <c r="C61" s="41"/>
      <c r="D61" s="10">
        <v>0</v>
      </c>
      <c r="E61" s="10">
        <f t="shared" si="8"/>
        <v>0</v>
      </c>
      <c r="F61" s="10">
        <f t="shared" si="7"/>
        <v>0</v>
      </c>
      <c r="H61" s="11"/>
      <c r="I61" s="11"/>
    </row>
    <row r="62" spans="1:9" ht="23.1" customHeight="1" x14ac:dyDescent="0.2">
      <c r="A62" s="9">
        <v>522</v>
      </c>
      <c r="B62" s="34" t="s">
        <v>59</v>
      </c>
      <c r="C62" s="34"/>
      <c r="D62" s="10">
        <v>43308.62</v>
      </c>
      <c r="E62" s="10">
        <v>0</v>
      </c>
      <c r="F62" s="10">
        <f t="shared" si="7"/>
        <v>43308.62</v>
      </c>
      <c r="H62" s="11"/>
      <c r="I62" s="11"/>
    </row>
    <row r="63" spans="1:9" ht="35.1" customHeight="1" x14ac:dyDescent="0.2">
      <c r="A63" s="9">
        <v>523</v>
      </c>
      <c r="B63" s="34" t="s">
        <v>60</v>
      </c>
      <c r="C63" s="34"/>
      <c r="D63" s="10">
        <v>8661.7199999999993</v>
      </c>
      <c r="E63" s="10">
        <v>0</v>
      </c>
      <c r="F63" s="10">
        <f t="shared" si="7"/>
        <v>8661.7199999999993</v>
      </c>
      <c r="H63" s="11"/>
      <c r="I63" s="11"/>
    </row>
    <row r="64" spans="1:9" ht="12.95" customHeight="1" x14ac:dyDescent="0.2">
      <c r="A64" s="9">
        <v>524</v>
      </c>
      <c r="B64" s="41" t="s">
        <v>61</v>
      </c>
      <c r="C64" s="41"/>
      <c r="D64" s="10">
        <v>43308.62</v>
      </c>
      <c r="E64" s="10">
        <v>0</v>
      </c>
      <c r="F64" s="10">
        <f t="shared" si="7"/>
        <v>43308.62</v>
      </c>
      <c r="H64" s="11"/>
      <c r="I64" s="11"/>
    </row>
    <row r="65" spans="1:11" ht="23.1" customHeight="1" x14ac:dyDescent="0.2">
      <c r="A65" s="9">
        <v>525</v>
      </c>
      <c r="B65" s="34" t="s">
        <v>62</v>
      </c>
      <c r="C65" s="34"/>
      <c r="D65" s="10">
        <v>0</v>
      </c>
      <c r="E65" s="10">
        <f t="shared" si="8"/>
        <v>0</v>
      </c>
      <c r="F65" s="10">
        <f t="shared" si="7"/>
        <v>0</v>
      </c>
      <c r="H65" s="11"/>
      <c r="I65" s="11"/>
    </row>
    <row r="66" spans="1:11" ht="23.1" customHeight="1" x14ac:dyDescent="0.2">
      <c r="A66" s="9">
        <v>53</v>
      </c>
      <c r="B66" s="41" t="s">
        <v>63</v>
      </c>
      <c r="C66" s="34"/>
      <c r="D66" s="10">
        <f>(D8+D9+D10+D13+D22+D33+D55)*10%</f>
        <v>986439.84000000008</v>
      </c>
      <c r="E66" s="10">
        <f>D66*0.21</f>
        <v>207152.3664</v>
      </c>
      <c r="F66" s="10">
        <f t="shared" si="7"/>
        <v>1193592.2064</v>
      </c>
      <c r="H66" s="11"/>
      <c r="I66" s="11"/>
    </row>
    <row r="67" spans="1:11" ht="12.95" customHeight="1" x14ac:dyDescent="0.2">
      <c r="A67" s="9">
        <v>54</v>
      </c>
      <c r="B67" s="41" t="s">
        <v>64</v>
      </c>
      <c r="C67" s="41"/>
      <c r="D67" s="10">
        <v>20000</v>
      </c>
      <c r="E67" s="10">
        <f>D67*0.21</f>
        <v>4200</v>
      </c>
      <c r="F67" s="10">
        <f t="shared" si="7"/>
        <v>24200</v>
      </c>
      <c r="H67" s="11"/>
      <c r="I67" s="11"/>
    </row>
    <row r="68" spans="1:11" ht="12.95" customHeight="1" x14ac:dyDescent="0.2">
      <c r="A68" s="3"/>
      <c r="B68" s="40" t="s">
        <v>65</v>
      </c>
      <c r="C68" s="40"/>
      <c r="D68" s="5">
        <f>D57+D60+D66+D67</f>
        <v>1184014.3</v>
      </c>
      <c r="E68" s="5">
        <f>E57+E66+E67</f>
        <v>228634.42139999999</v>
      </c>
      <c r="F68" s="5">
        <f>F57+F60+F66+F67</f>
        <v>1412648.7214000002</v>
      </c>
      <c r="H68" s="11">
        <f>'DG eligibil'!F68+'DG neeligibil'!F68</f>
        <v>1412648.7214000002</v>
      </c>
      <c r="I68" s="11"/>
      <c r="K68" s="11"/>
    </row>
    <row r="69" spans="1:11" ht="24.95" customHeight="1" x14ac:dyDescent="0.2">
      <c r="A69" s="34" t="s">
        <v>66</v>
      </c>
      <c r="B69" s="34"/>
      <c r="C69" s="34"/>
      <c r="D69" s="34"/>
      <c r="E69" s="34"/>
      <c r="F69" s="34"/>
      <c r="H69" s="11"/>
      <c r="I69" s="11"/>
    </row>
    <row r="70" spans="1:11" ht="12" customHeight="1" x14ac:dyDescent="0.2">
      <c r="A70" s="9">
        <v>61</v>
      </c>
      <c r="B70" s="41" t="s">
        <v>67</v>
      </c>
      <c r="C70" s="41"/>
      <c r="D70" s="10">
        <v>0</v>
      </c>
      <c r="E70" s="10">
        <v>0</v>
      </c>
      <c r="F70" s="10">
        <v>0</v>
      </c>
      <c r="H70" s="11"/>
      <c r="I70" s="11"/>
    </row>
    <row r="71" spans="1:11" ht="12.95" customHeight="1" x14ac:dyDescent="0.2">
      <c r="A71" s="9">
        <v>62</v>
      </c>
      <c r="B71" s="41" t="s">
        <v>68</v>
      </c>
      <c r="C71" s="41"/>
      <c r="D71" s="10">
        <v>0</v>
      </c>
      <c r="E71" s="10">
        <v>0</v>
      </c>
      <c r="F71" s="10">
        <v>0</v>
      </c>
      <c r="H71" s="11"/>
      <c r="I71" s="11"/>
    </row>
    <row r="72" spans="1:11" ht="12.95" customHeight="1" x14ac:dyDescent="0.2">
      <c r="A72" s="3"/>
      <c r="B72" s="40" t="s">
        <v>69</v>
      </c>
      <c r="C72" s="40"/>
      <c r="D72" s="5">
        <v>0</v>
      </c>
      <c r="E72" s="5">
        <v>0</v>
      </c>
      <c r="F72" s="5">
        <v>0</v>
      </c>
      <c r="H72" s="11"/>
      <c r="I72" s="11"/>
    </row>
    <row r="73" spans="1:11" ht="24.95" customHeight="1" x14ac:dyDescent="0.2">
      <c r="A73" s="34" t="s">
        <v>70</v>
      </c>
      <c r="B73" s="34"/>
      <c r="C73" s="34"/>
      <c r="D73" s="34"/>
      <c r="E73" s="34"/>
      <c r="F73" s="34"/>
      <c r="H73" s="11"/>
      <c r="I73" s="11"/>
    </row>
    <row r="74" spans="1:11" ht="23.1" customHeight="1" x14ac:dyDescent="0.2">
      <c r="A74" s="9">
        <v>71</v>
      </c>
      <c r="B74" s="35" t="s">
        <v>71</v>
      </c>
      <c r="C74" s="34"/>
      <c r="D74" s="12">
        <f>(D8+D9+D10+D13+D15+D19+D22+D30+D33+D55+D58)*10%</f>
        <v>994830.84800000011</v>
      </c>
      <c r="E74" s="10">
        <f>D74*0.21</f>
        <v>208914.47808000003</v>
      </c>
      <c r="F74" s="10">
        <f>D74+E74</f>
        <v>1203745.32608</v>
      </c>
      <c r="H74" s="11"/>
      <c r="I74" s="11"/>
    </row>
    <row r="75" spans="1:11" ht="23.1" customHeight="1" x14ac:dyDescent="0.2">
      <c r="A75" s="9">
        <v>72</v>
      </c>
      <c r="B75" s="34" t="s">
        <v>72</v>
      </c>
      <c r="C75" s="34"/>
      <c r="D75" s="10">
        <v>994609.52</v>
      </c>
      <c r="E75" s="10">
        <f>D75*0.21</f>
        <v>208867.99919999999</v>
      </c>
      <c r="F75" s="10">
        <f>D75+E75</f>
        <v>1203477.5192</v>
      </c>
      <c r="H75" s="11"/>
      <c r="I75" s="11"/>
    </row>
    <row r="76" spans="1:11" ht="12.95" customHeight="1" x14ac:dyDescent="0.2">
      <c r="A76" s="3"/>
      <c r="B76" s="40" t="s">
        <v>73</v>
      </c>
      <c r="C76" s="40"/>
      <c r="D76" s="5">
        <f>D74+D75</f>
        <v>1989440.3680000002</v>
      </c>
      <c r="E76" s="5">
        <f>E74+E75</f>
        <v>417782.47727999999</v>
      </c>
      <c r="F76" s="5">
        <f>F74+F75</f>
        <v>2407222.84528</v>
      </c>
      <c r="H76" s="11">
        <f>'DG eligibil'!F76+'DG neeligibil'!F76</f>
        <v>2407222.84528</v>
      </c>
      <c r="I76" s="11"/>
    </row>
    <row r="77" spans="1:11" ht="12.95" customHeight="1" x14ac:dyDescent="0.2">
      <c r="A77" s="40" t="s">
        <v>74</v>
      </c>
      <c r="B77" s="40"/>
      <c r="C77" s="40"/>
      <c r="D77" s="5">
        <f>D11+D13+D39+D55+D68+D72+D76</f>
        <v>13039467.648000002</v>
      </c>
      <c r="E77" s="5">
        <f>E13+E39+E55+E68+E76</f>
        <v>2711917.3328799997</v>
      </c>
      <c r="F77" s="5">
        <f t="shared" ref="E77:F77" si="9">F11+F13+F39+F55+F68+F72+F76</f>
        <v>15751384.98088</v>
      </c>
      <c r="H77" s="11">
        <f>'DG eligibil'!F77+'DG neeligibil'!F77</f>
        <v>15751384.970880002</v>
      </c>
      <c r="I77" s="11"/>
    </row>
    <row r="78" spans="1:11" ht="12.95" customHeight="1" x14ac:dyDescent="0.2">
      <c r="A78" s="40" t="s">
        <v>75</v>
      </c>
      <c r="B78" s="40"/>
      <c r="C78" s="40"/>
      <c r="D78" s="5">
        <f>D8+D9+D10+D13+D41+D45+D57</f>
        <v>8661724.2599999998</v>
      </c>
      <c r="E78" s="5">
        <f>D78*0.21</f>
        <v>1818962.0946</v>
      </c>
      <c r="F78" s="5">
        <f>F8+F9+F10+F13+F41+F45+F57</f>
        <v>10480686.354599999</v>
      </c>
      <c r="H78" s="11">
        <f>'DG eligibil'!D78+'DG neeligibil'!D78</f>
        <v>8661724.2600000016</v>
      </c>
      <c r="I78" s="11"/>
    </row>
    <row r="79" spans="1:11" ht="192.75" customHeight="1" x14ac:dyDescent="0.2">
      <c r="A79" s="43" t="s">
        <v>100</v>
      </c>
      <c r="B79" s="34"/>
      <c r="C79" s="34"/>
      <c r="D79" s="34"/>
      <c r="E79" s="34"/>
      <c r="F79" s="34"/>
      <c r="I79" s="11"/>
      <c r="K79" s="11"/>
    </row>
    <row r="80" spans="1:11" ht="12.95" customHeight="1" x14ac:dyDescent="0.2">
      <c r="A80" s="44" t="s">
        <v>76</v>
      </c>
      <c r="B80" s="44"/>
      <c r="C80" s="44"/>
      <c r="D80" s="44"/>
      <c r="E80" s="44"/>
      <c r="F80" s="44"/>
      <c r="H80">
        <f>0.07*5078832.52</f>
        <v>355518.27640000003</v>
      </c>
      <c r="K80" s="11"/>
    </row>
    <row r="82" spans="2:5" x14ac:dyDescent="0.2">
      <c r="B82" s="27" t="s">
        <v>87</v>
      </c>
    </row>
    <row r="83" spans="2:5" x14ac:dyDescent="0.2">
      <c r="B83" s="24" t="s">
        <v>88</v>
      </c>
    </row>
    <row r="84" spans="2:5" x14ac:dyDescent="0.2">
      <c r="B84" s="14" t="s">
        <v>89</v>
      </c>
      <c r="E84" s="2">
        <f>F77-F67-F60-F39</f>
        <v>15052203.009579999</v>
      </c>
    </row>
    <row r="85" spans="2:5" ht="38.25" x14ac:dyDescent="0.2">
      <c r="B85" s="32" t="s">
        <v>93</v>
      </c>
    </row>
    <row r="90" spans="2:5" x14ac:dyDescent="0.2">
      <c r="B90" s="1" t="s">
        <v>97</v>
      </c>
    </row>
  </sheetData>
  <sheetProtection formatCells="0" formatColumns="0" formatRows="0" insertColumns="0" insertRows="0" insertHyperlinks="0" deleteColumns="0" deleteRows="0" sort="0" autoFilter="0" pivotTables="0"/>
  <mergeCells count="82">
    <mergeCell ref="B24:C24"/>
    <mergeCell ref="B5:C5"/>
    <mergeCell ref="B31:C31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16:C16"/>
    <mergeCell ref="B17:C17"/>
    <mergeCell ref="B18:C18"/>
    <mergeCell ref="B22:C22"/>
    <mergeCell ref="B23:C23"/>
    <mergeCell ref="B11:C11"/>
    <mergeCell ref="A12:F12"/>
    <mergeCell ref="B13:C13"/>
    <mergeCell ref="A14:F14"/>
    <mergeCell ref="B15:C15"/>
    <mergeCell ref="B36:C36"/>
    <mergeCell ref="B35:C35"/>
    <mergeCell ref="A1:B1"/>
    <mergeCell ref="C1:D1"/>
    <mergeCell ref="E1:F1"/>
    <mergeCell ref="A2:F2"/>
    <mergeCell ref="B3:C4"/>
    <mergeCell ref="A3:A4"/>
    <mergeCell ref="B32:C32"/>
    <mergeCell ref="B33:C33"/>
    <mergeCell ref="B34:C34"/>
    <mergeCell ref="A6:F6"/>
    <mergeCell ref="B7:C7"/>
    <mergeCell ref="B8:C8"/>
    <mergeCell ref="B9:C9"/>
    <mergeCell ref="B10:C10"/>
    <mergeCell ref="B46:C46"/>
    <mergeCell ref="B47:C47"/>
    <mergeCell ref="B37:C37"/>
    <mergeCell ref="B38:C38"/>
    <mergeCell ref="B39:C39"/>
    <mergeCell ref="A40:F40"/>
    <mergeCell ref="B41:C41"/>
    <mergeCell ref="B45:C45"/>
    <mergeCell ref="B43:C43"/>
    <mergeCell ref="B48:C48"/>
    <mergeCell ref="B49:C49"/>
    <mergeCell ref="B50:C50"/>
    <mergeCell ref="B51:C51"/>
    <mergeCell ref="B52:C52"/>
    <mergeCell ref="B59:C59"/>
    <mergeCell ref="B60:C60"/>
    <mergeCell ref="B61:C61"/>
    <mergeCell ref="B62:C62"/>
    <mergeCell ref="B53:C53"/>
    <mergeCell ref="B54:C54"/>
    <mergeCell ref="B55:C55"/>
    <mergeCell ref="A56:F56"/>
    <mergeCell ref="B57:C57"/>
    <mergeCell ref="A78:C78"/>
    <mergeCell ref="A79:F79"/>
    <mergeCell ref="A80:F80"/>
    <mergeCell ref="B76:C76"/>
    <mergeCell ref="A77:C77"/>
    <mergeCell ref="A73:F73"/>
    <mergeCell ref="B74:C74"/>
    <mergeCell ref="B75:C75"/>
    <mergeCell ref="B42:C42"/>
    <mergeCell ref="B44:C44"/>
    <mergeCell ref="B68:C68"/>
    <mergeCell ref="A69:F69"/>
    <mergeCell ref="B70:C70"/>
    <mergeCell ref="B71:C71"/>
    <mergeCell ref="B72:C72"/>
    <mergeCell ref="B63:C63"/>
    <mergeCell ref="B64:C64"/>
    <mergeCell ref="B65:C65"/>
    <mergeCell ref="B66:C66"/>
    <mergeCell ref="B67:C67"/>
    <mergeCell ref="B58:C58"/>
  </mergeCells>
  <hyperlinks>
    <hyperlink ref="A80" r:id="rId1" display="http://www.devize.ro/" xr:uid="{00000000-0004-0000-0000-000000000000}"/>
  </hyperlinks>
  <pageMargins left="0.25" right="0.25" top="0.75" bottom="0.75" header="0.30000001192092896" footer="0.30000001192092896"/>
  <pageSetup paperSize="9" orientation="portrait" errors="blank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5"/>
  <sheetViews>
    <sheetView topLeftCell="A74" workbookViewId="0">
      <selection activeCell="J79" sqref="J79"/>
    </sheetView>
  </sheetViews>
  <sheetFormatPr defaultRowHeight="12.75" x14ac:dyDescent="0.2"/>
  <cols>
    <col min="1" max="1" width="5.83203125" style="1" customWidth="1"/>
    <col min="2" max="2" width="30.1640625" style="1" customWidth="1"/>
    <col min="3" max="3" width="16.6640625" style="1" customWidth="1"/>
    <col min="4" max="4" width="14.33203125" style="2" customWidth="1"/>
    <col min="5" max="5" width="16.1640625" style="2" customWidth="1"/>
    <col min="6" max="6" width="14.5" style="2" customWidth="1"/>
    <col min="8" max="9" width="11.6640625" style="11" bestFit="1" customWidth="1"/>
    <col min="10" max="10" width="18.6640625" customWidth="1"/>
    <col min="11" max="11" width="73.1640625" style="11" customWidth="1"/>
    <col min="12" max="12" width="11.1640625" customWidth="1"/>
  </cols>
  <sheetData>
    <row r="1" spans="1:11" ht="14.1" customHeight="1" x14ac:dyDescent="0.2">
      <c r="A1" s="34"/>
      <c r="B1" s="34"/>
      <c r="C1" s="34"/>
      <c r="D1" s="34"/>
      <c r="E1" s="48"/>
      <c r="F1" s="48"/>
    </row>
    <row r="2" spans="1:11" ht="101.25" customHeight="1" x14ac:dyDescent="0.2">
      <c r="A2" s="51" t="s">
        <v>77</v>
      </c>
      <c r="B2" s="34"/>
      <c r="C2" s="34"/>
      <c r="D2" s="34"/>
      <c r="E2" s="34"/>
      <c r="F2" s="34"/>
    </row>
    <row r="3" spans="1:11" ht="24" customHeight="1" x14ac:dyDescent="0.2">
      <c r="A3" s="34" t="s">
        <v>1</v>
      </c>
      <c r="B3" s="34" t="s">
        <v>2</v>
      </c>
      <c r="C3" s="34"/>
      <c r="D3" s="4" t="s">
        <v>3</v>
      </c>
      <c r="E3" s="5" t="s">
        <v>4</v>
      </c>
      <c r="F3" s="4" t="s">
        <v>5</v>
      </c>
      <c r="K3" s="11" t="s">
        <v>83</v>
      </c>
    </row>
    <row r="4" spans="1:11" ht="14.1" customHeight="1" x14ac:dyDescent="0.2">
      <c r="A4" s="34"/>
      <c r="B4" s="34"/>
      <c r="C4" s="34"/>
      <c r="D4" s="6" t="s">
        <v>6</v>
      </c>
      <c r="E4" s="6" t="s">
        <v>6</v>
      </c>
      <c r="F4" s="6" t="s">
        <v>6</v>
      </c>
    </row>
    <row r="5" spans="1:11" ht="14.1" customHeight="1" x14ac:dyDescent="0.2">
      <c r="A5" s="7">
        <v>1</v>
      </c>
      <c r="B5" s="50">
        <v>2</v>
      </c>
      <c r="C5" s="50"/>
      <c r="D5" s="8">
        <v>3</v>
      </c>
      <c r="E5" s="8">
        <v>4</v>
      </c>
      <c r="F5" s="8">
        <v>5</v>
      </c>
    </row>
    <row r="6" spans="1:11" ht="24" customHeight="1" x14ac:dyDescent="0.2">
      <c r="A6" s="34" t="s">
        <v>7</v>
      </c>
      <c r="B6" s="34"/>
      <c r="C6" s="34"/>
      <c r="D6" s="34"/>
      <c r="E6" s="34"/>
      <c r="F6" s="34"/>
      <c r="K6" s="11">
        <f>D11+D13+D42+D46+D51+D58</f>
        <v>1578660.1099999999</v>
      </c>
    </row>
    <row r="7" spans="1:11" ht="12" customHeight="1" x14ac:dyDescent="0.2">
      <c r="A7" s="9">
        <v>11</v>
      </c>
      <c r="B7" s="41" t="s">
        <v>8</v>
      </c>
      <c r="C7" s="41"/>
      <c r="D7" s="10">
        <f>'DG cumulat '!D7</f>
        <v>0</v>
      </c>
      <c r="E7" s="10">
        <f>'DG cumulat '!E7</f>
        <v>0</v>
      </c>
      <c r="F7" s="10">
        <f>'DG cumulat '!F7</f>
        <v>0</v>
      </c>
      <c r="K7" s="11">
        <v>0.15</v>
      </c>
    </row>
    <row r="8" spans="1:11" s="28" customFormat="1" ht="24.75" customHeight="1" x14ac:dyDescent="0.2">
      <c r="A8" s="9">
        <v>12</v>
      </c>
      <c r="B8" s="41" t="s">
        <v>90</v>
      </c>
      <c r="C8" s="41"/>
      <c r="D8" s="10">
        <f>'DG cumulat '!D8</f>
        <v>0</v>
      </c>
      <c r="E8" s="10">
        <f>'DG cumulat '!E8</f>
        <v>0</v>
      </c>
      <c r="F8" s="10">
        <f>'DG cumulat '!F8</f>
        <v>0</v>
      </c>
      <c r="H8" s="29"/>
      <c r="I8" s="29">
        <f>D8+D13+D55+D58</f>
        <v>3492071.4800000004</v>
      </c>
      <c r="K8" s="29">
        <f>0.15*K6</f>
        <v>236799.01649999997</v>
      </c>
    </row>
    <row r="9" spans="1:11" ht="23.1" customHeight="1" x14ac:dyDescent="0.2">
      <c r="A9" s="9">
        <v>13</v>
      </c>
      <c r="B9" s="34" t="s">
        <v>9</v>
      </c>
      <c r="C9" s="34"/>
      <c r="D9" s="10">
        <f>'DG cumulat '!D9</f>
        <v>0</v>
      </c>
      <c r="E9" s="10">
        <f>'DG cumulat '!E9</f>
        <v>0</v>
      </c>
      <c r="F9" s="10">
        <f>'DG cumulat '!F9</f>
        <v>0</v>
      </c>
      <c r="I9" s="11">
        <f>D46+D51+D58</f>
        <v>604531.16</v>
      </c>
      <c r="K9" s="11" t="s">
        <v>84</v>
      </c>
    </row>
    <row r="10" spans="1:11" ht="12.95" customHeight="1" x14ac:dyDescent="0.2">
      <c r="A10" s="9">
        <v>14</v>
      </c>
      <c r="B10" s="41" t="s">
        <v>10</v>
      </c>
      <c r="C10" s="41"/>
      <c r="D10" s="10">
        <f>'DG cumulat '!D10</f>
        <v>0</v>
      </c>
      <c r="E10" s="10">
        <f>'DG cumulat '!E10</f>
        <v>0</v>
      </c>
      <c r="F10" s="10">
        <f>'DG cumulat '!F10</f>
        <v>0</v>
      </c>
      <c r="I10" s="11">
        <f>I9/I8</f>
        <v>0.17311534527924383</v>
      </c>
    </row>
    <row r="11" spans="1:11" ht="14.1" customHeight="1" x14ac:dyDescent="0.2">
      <c r="A11" s="3"/>
      <c r="B11" s="40" t="s">
        <v>11</v>
      </c>
      <c r="C11" s="40"/>
      <c r="D11" s="6">
        <f>'DG cumulat '!D11</f>
        <v>0</v>
      </c>
      <c r="E11" s="6">
        <f>'DG cumulat '!E11</f>
        <v>0</v>
      </c>
      <c r="F11" s="6">
        <f>'DG cumulat '!F11</f>
        <v>0</v>
      </c>
      <c r="K11" s="11">
        <f>D46+D51+D58</f>
        <v>604531.16</v>
      </c>
    </row>
    <row r="12" spans="1:11" ht="24" customHeight="1" x14ac:dyDescent="0.2">
      <c r="A12" s="34" t="s">
        <v>12</v>
      </c>
      <c r="B12" s="34"/>
      <c r="C12" s="34"/>
      <c r="D12" s="34"/>
      <c r="E12" s="34"/>
      <c r="F12" s="34"/>
    </row>
    <row r="13" spans="1:11" ht="12.95" customHeight="1" x14ac:dyDescent="0.2">
      <c r="A13" s="15"/>
      <c r="B13" s="49" t="s">
        <v>13</v>
      </c>
      <c r="C13" s="49"/>
      <c r="D13" s="21">
        <v>0</v>
      </c>
      <c r="E13" s="21">
        <f>0.19*D13</f>
        <v>0</v>
      </c>
      <c r="F13" s="21">
        <f>D13+E13</f>
        <v>0</v>
      </c>
      <c r="I13" s="11">
        <f>0.15*I8</f>
        <v>523810.72200000007</v>
      </c>
    </row>
    <row r="14" spans="1:11" ht="24.95" customHeight="1" x14ac:dyDescent="0.2">
      <c r="A14" s="34" t="s">
        <v>14</v>
      </c>
      <c r="B14" s="34"/>
      <c r="C14" s="34"/>
      <c r="D14" s="34"/>
      <c r="E14" s="34"/>
      <c r="F14" s="34"/>
      <c r="I14" s="11">
        <f>I9-I13</f>
        <v>80720.437999999966</v>
      </c>
    </row>
    <row r="15" spans="1:11" ht="12" customHeight="1" x14ac:dyDescent="0.2">
      <c r="A15" s="9">
        <v>31</v>
      </c>
      <c r="B15" s="41" t="s">
        <v>15</v>
      </c>
      <c r="C15" s="41"/>
      <c r="D15" s="10">
        <v>0</v>
      </c>
      <c r="E15" s="10">
        <f>D15*0.19</f>
        <v>0</v>
      </c>
      <c r="F15" s="10">
        <f>D15+E15</f>
        <v>0</v>
      </c>
      <c r="I15" s="11">
        <f>285000-80350.13</f>
        <v>204649.87</v>
      </c>
    </row>
    <row r="16" spans="1:11" ht="12.95" customHeight="1" x14ac:dyDescent="0.2">
      <c r="A16" s="9">
        <v>311</v>
      </c>
      <c r="B16" s="41" t="s">
        <v>16</v>
      </c>
      <c r="C16" s="41"/>
      <c r="D16" s="10">
        <v>0</v>
      </c>
      <c r="E16" s="10">
        <f t="shared" ref="E16:E38" si="0">D16*0.19</f>
        <v>0</v>
      </c>
      <c r="F16" s="10">
        <f t="shared" ref="F16:F38" si="1">D16+E16</f>
        <v>0</v>
      </c>
    </row>
    <row r="17" spans="1:6" ht="12.95" customHeight="1" x14ac:dyDescent="0.2">
      <c r="A17" s="9">
        <v>312</v>
      </c>
      <c r="B17" s="41" t="s">
        <v>17</v>
      </c>
      <c r="C17" s="41"/>
      <c r="D17" s="10">
        <v>0</v>
      </c>
      <c r="E17" s="10">
        <f t="shared" si="0"/>
        <v>0</v>
      </c>
      <c r="F17" s="10">
        <f t="shared" si="1"/>
        <v>0</v>
      </c>
    </row>
    <row r="18" spans="1:6" ht="12.95" customHeight="1" x14ac:dyDescent="0.2">
      <c r="A18" s="9">
        <v>313</v>
      </c>
      <c r="B18" s="41" t="s">
        <v>18</v>
      </c>
      <c r="C18" s="41"/>
      <c r="D18" s="10">
        <v>0</v>
      </c>
      <c r="E18" s="10">
        <f t="shared" si="0"/>
        <v>0</v>
      </c>
      <c r="F18" s="10">
        <f t="shared" si="1"/>
        <v>0</v>
      </c>
    </row>
    <row r="19" spans="1:6" ht="23.1" customHeight="1" x14ac:dyDescent="0.2">
      <c r="A19" s="9">
        <v>32</v>
      </c>
      <c r="B19" s="34" t="s">
        <v>19</v>
      </c>
      <c r="C19" s="34"/>
      <c r="D19" s="10">
        <v>1614.58</v>
      </c>
      <c r="E19" s="10">
        <f t="shared" si="0"/>
        <v>306.77019999999999</v>
      </c>
      <c r="F19" s="10">
        <f t="shared" si="1"/>
        <v>1921.3501999999999</v>
      </c>
    </row>
    <row r="20" spans="1:6" ht="12.95" customHeight="1" x14ac:dyDescent="0.2">
      <c r="A20" s="9">
        <v>33</v>
      </c>
      <c r="B20" s="41" t="s">
        <v>20</v>
      </c>
      <c r="C20" s="41"/>
      <c r="D20" s="10">
        <v>0</v>
      </c>
      <c r="E20" s="10">
        <f t="shared" si="0"/>
        <v>0</v>
      </c>
      <c r="F20" s="10">
        <f t="shared" si="1"/>
        <v>0</v>
      </c>
    </row>
    <row r="21" spans="1:6" ht="23.1" customHeight="1" x14ac:dyDescent="0.2">
      <c r="A21" s="9">
        <v>34</v>
      </c>
      <c r="B21" s="34" t="s">
        <v>21</v>
      </c>
      <c r="C21" s="34"/>
      <c r="D21" s="10">
        <v>0</v>
      </c>
      <c r="E21" s="10">
        <f t="shared" si="0"/>
        <v>0</v>
      </c>
      <c r="F21" s="10">
        <f t="shared" si="1"/>
        <v>0</v>
      </c>
    </row>
    <row r="22" spans="1:6" ht="12.95" customHeight="1" x14ac:dyDescent="0.2">
      <c r="A22" s="9">
        <v>35</v>
      </c>
      <c r="B22" s="41" t="s">
        <v>22</v>
      </c>
      <c r="C22" s="41"/>
      <c r="D22" s="10">
        <f>SUM(D23:D28)</f>
        <v>316500</v>
      </c>
      <c r="E22" s="10">
        <f t="shared" si="0"/>
        <v>60135</v>
      </c>
      <c r="F22" s="10">
        <f t="shared" si="1"/>
        <v>376635</v>
      </c>
    </row>
    <row r="23" spans="1:6" ht="12.95" customHeight="1" x14ac:dyDescent="0.2">
      <c r="A23" s="9">
        <v>351</v>
      </c>
      <c r="B23" s="41" t="s">
        <v>23</v>
      </c>
      <c r="C23" s="41"/>
      <c r="D23" s="10">
        <v>0</v>
      </c>
      <c r="E23" s="10">
        <f t="shared" si="0"/>
        <v>0</v>
      </c>
      <c r="F23" s="10">
        <f t="shared" si="1"/>
        <v>0</v>
      </c>
    </row>
    <row r="24" spans="1:6" ht="12.95" customHeight="1" x14ac:dyDescent="0.2">
      <c r="A24" s="9">
        <v>352</v>
      </c>
      <c r="B24" s="41" t="s">
        <v>24</v>
      </c>
      <c r="C24" s="41"/>
      <c r="D24" s="10">
        <v>0</v>
      </c>
      <c r="E24" s="10">
        <f t="shared" si="0"/>
        <v>0</v>
      </c>
      <c r="F24" s="10">
        <f t="shared" si="1"/>
        <v>0</v>
      </c>
    </row>
    <row r="25" spans="1:6" ht="23.1" customHeight="1" x14ac:dyDescent="0.2">
      <c r="A25" s="9">
        <v>353</v>
      </c>
      <c r="B25" s="34" t="s">
        <v>25</v>
      </c>
      <c r="C25" s="34"/>
      <c r="D25" s="10">
        <v>96566</v>
      </c>
      <c r="E25" s="10">
        <f t="shared" si="0"/>
        <v>18347.54</v>
      </c>
      <c r="F25" s="10">
        <f t="shared" si="1"/>
        <v>114913.54000000001</v>
      </c>
    </row>
    <row r="26" spans="1:6" ht="24" customHeight="1" x14ac:dyDescent="0.2">
      <c r="A26" s="9">
        <v>354</v>
      </c>
      <c r="B26" s="34" t="s">
        <v>26</v>
      </c>
      <c r="C26" s="34"/>
      <c r="D26" s="10">
        <v>82451</v>
      </c>
      <c r="E26" s="10">
        <f t="shared" si="0"/>
        <v>15665.69</v>
      </c>
      <c r="F26" s="10">
        <f t="shared" si="1"/>
        <v>98116.69</v>
      </c>
    </row>
    <row r="27" spans="1:6" ht="23.1" customHeight="1" x14ac:dyDescent="0.2">
      <c r="A27" s="9">
        <v>355</v>
      </c>
      <c r="B27" s="34" t="s">
        <v>27</v>
      </c>
      <c r="C27" s="34"/>
      <c r="D27" s="10">
        <v>15500</v>
      </c>
      <c r="E27" s="10">
        <f t="shared" si="0"/>
        <v>2945</v>
      </c>
      <c r="F27" s="10">
        <f t="shared" si="1"/>
        <v>18445</v>
      </c>
    </row>
    <row r="28" spans="1:6" ht="12.95" customHeight="1" x14ac:dyDescent="0.2">
      <c r="A28" s="9">
        <v>356</v>
      </c>
      <c r="B28" s="41" t="s">
        <v>28</v>
      </c>
      <c r="C28" s="41"/>
      <c r="D28" s="10">
        <v>121983</v>
      </c>
      <c r="E28" s="10">
        <f t="shared" si="0"/>
        <v>23176.77</v>
      </c>
      <c r="F28" s="10">
        <f t="shared" si="1"/>
        <v>145159.76999999999</v>
      </c>
    </row>
    <row r="29" spans="1:6" ht="12.95" customHeight="1" x14ac:dyDescent="0.2">
      <c r="A29" s="9">
        <v>36</v>
      </c>
      <c r="B29" s="41" t="s">
        <v>29</v>
      </c>
      <c r="C29" s="41"/>
      <c r="D29" s="10">
        <v>0</v>
      </c>
      <c r="E29" s="10">
        <f t="shared" si="0"/>
        <v>0</v>
      </c>
      <c r="F29" s="10">
        <f t="shared" si="1"/>
        <v>0</v>
      </c>
    </row>
    <row r="30" spans="1:6" ht="12.95" customHeight="1" x14ac:dyDescent="0.2">
      <c r="A30" s="9">
        <v>37</v>
      </c>
      <c r="B30" s="41" t="s">
        <v>30</v>
      </c>
      <c r="C30" s="41"/>
      <c r="D30" s="10">
        <v>0</v>
      </c>
      <c r="E30" s="10">
        <f t="shared" si="0"/>
        <v>0</v>
      </c>
      <c r="F30" s="10">
        <f t="shared" si="1"/>
        <v>0</v>
      </c>
    </row>
    <row r="31" spans="1:6" ht="12.95" customHeight="1" x14ac:dyDescent="0.2">
      <c r="A31" s="9">
        <v>371</v>
      </c>
      <c r="B31" s="41" t="s">
        <v>31</v>
      </c>
      <c r="C31" s="41"/>
      <c r="D31" s="10">
        <v>0</v>
      </c>
      <c r="E31" s="10">
        <f t="shared" si="0"/>
        <v>0</v>
      </c>
      <c r="F31" s="10">
        <f t="shared" si="1"/>
        <v>0</v>
      </c>
    </row>
    <row r="32" spans="1:6" ht="12.95" customHeight="1" x14ac:dyDescent="0.2">
      <c r="A32" s="9">
        <v>372</v>
      </c>
      <c r="B32" s="41" t="s">
        <v>32</v>
      </c>
      <c r="C32" s="41"/>
      <c r="D32" s="10">
        <v>0</v>
      </c>
      <c r="E32" s="10">
        <f t="shared" si="0"/>
        <v>0</v>
      </c>
      <c r="F32" s="10">
        <f t="shared" si="1"/>
        <v>0</v>
      </c>
    </row>
    <row r="33" spans="1:10" ht="12.95" customHeight="1" x14ac:dyDescent="0.2">
      <c r="A33" s="9">
        <v>38</v>
      </c>
      <c r="B33" s="41" t="s">
        <v>33</v>
      </c>
      <c r="C33" s="41"/>
      <c r="D33" s="10">
        <f>D34+D37+D38</f>
        <v>166236.91</v>
      </c>
      <c r="E33" s="10">
        <f>E34+E37+E38</f>
        <v>34909.751100000001</v>
      </c>
      <c r="F33" s="10">
        <f t="shared" si="1"/>
        <v>201146.6611</v>
      </c>
    </row>
    <row r="34" spans="1:10" ht="12.95" customHeight="1" x14ac:dyDescent="0.2">
      <c r="A34" s="9">
        <v>381</v>
      </c>
      <c r="B34" s="41" t="s">
        <v>34</v>
      </c>
      <c r="C34" s="41"/>
      <c r="D34" s="10">
        <f>D35+D36</f>
        <v>49871.070000000007</v>
      </c>
      <c r="E34" s="10">
        <f>D34*0.21</f>
        <v>10472.924700000001</v>
      </c>
      <c r="F34" s="10">
        <f t="shared" si="1"/>
        <v>60343.99470000001</v>
      </c>
    </row>
    <row r="35" spans="1:10" ht="12.95" customHeight="1" x14ac:dyDescent="0.2">
      <c r="A35" s="9">
        <v>3811</v>
      </c>
      <c r="B35" s="41" t="s">
        <v>35</v>
      </c>
      <c r="C35" s="41"/>
      <c r="D35" s="10">
        <v>42390.41</v>
      </c>
      <c r="E35" s="10">
        <f t="shared" ref="E35:E38" si="2">D35*0.21</f>
        <v>8901.9861000000001</v>
      </c>
      <c r="F35" s="10">
        <f t="shared" si="1"/>
        <v>51292.396100000005</v>
      </c>
    </row>
    <row r="36" spans="1:10" ht="35.1" customHeight="1" x14ac:dyDescent="0.2">
      <c r="A36" s="9">
        <v>3812</v>
      </c>
      <c r="B36" s="34" t="s">
        <v>36</v>
      </c>
      <c r="C36" s="34"/>
      <c r="D36" s="10">
        <v>7480.66</v>
      </c>
      <c r="E36" s="10">
        <f t="shared" si="2"/>
        <v>1570.9386</v>
      </c>
      <c r="F36" s="10">
        <f t="shared" si="1"/>
        <v>9051.5985999999994</v>
      </c>
    </row>
    <row r="37" spans="1:10" ht="12.95" customHeight="1" x14ac:dyDescent="0.2">
      <c r="A37" s="9">
        <v>382</v>
      </c>
      <c r="B37" s="41" t="s">
        <v>37</v>
      </c>
      <c r="C37" s="41"/>
      <c r="D37" s="10">
        <v>99742.15</v>
      </c>
      <c r="E37" s="10">
        <f t="shared" si="2"/>
        <v>20945.851499999997</v>
      </c>
      <c r="F37" s="10">
        <f t="shared" si="1"/>
        <v>120688.00149999998</v>
      </c>
    </row>
    <row r="38" spans="1:10" ht="12" customHeight="1" x14ac:dyDescent="0.2">
      <c r="A38" s="9">
        <v>383</v>
      </c>
      <c r="B38" s="41" t="s">
        <v>38</v>
      </c>
      <c r="C38" s="41"/>
      <c r="D38" s="10">
        <v>16623.689999999999</v>
      </c>
      <c r="E38" s="10">
        <f t="shared" si="2"/>
        <v>3490.9748999999997</v>
      </c>
      <c r="F38" s="10">
        <f t="shared" si="1"/>
        <v>20114.6649</v>
      </c>
    </row>
    <row r="39" spans="1:10" ht="14.1" customHeight="1" x14ac:dyDescent="0.2">
      <c r="A39" s="3"/>
      <c r="B39" s="40" t="s">
        <v>39</v>
      </c>
      <c r="C39" s="40"/>
      <c r="D39" s="5">
        <f>D15+D19+D20+D21+D22+D29+D30+D33</f>
        <v>484351.49</v>
      </c>
      <c r="E39" s="5">
        <f>E15+E19+E20+E21+E22+E29+E30+E33</f>
        <v>95351.521299999993</v>
      </c>
      <c r="F39" s="5">
        <f>F15+F19+F20+F21+F22+F29+F30+F33</f>
        <v>579703.01130000001</v>
      </c>
    </row>
    <row r="40" spans="1:10" ht="24" customHeight="1" x14ac:dyDescent="0.2">
      <c r="A40" s="34" t="s">
        <v>40</v>
      </c>
      <c r="B40" s="34"/>
      <c r="C40" s="34"/>
      <c r="D40" s="34"/>
      <c r="E40" s="34"/>
      <c r="F40" s="34"/>
    </row>
    <row r="41" spans="1:10" ht="12" customHeight="1" x14ac:dyDescent="0.2">
      <c r="A41" s="9">
        <v>41</v>
      </c>
      <c r="B41" s="41" t="s">
        <v>41</v>
      </c>
      <c r="C41" s="41"/>
      <c r="D41" s="10">
        <f>D42+D43</f>
        <v>2887540.3200000003</v>
      </c>
      <c r="E41" s="10">
        <f t="shared" ref="E41:F41" si="3">E42+E43</f>
        <v>606383.46720000007</v>
      </c>
      <c r="F41" s="10">
        <f t="shared" si="3"/>
        <v>3493923.7872000001</v>
      </c>
      <c r="J41" s="18">
        <v>974128.95</v>
      </c>
    </row>
    <row r="42" spans="1:10" ht="24.75" customHeight="1" x14ac:dyDescent="0.2">
      <c r="A42" s="25"/>
      <c r="B42" s="36" t="s">
        <v>81</v>
      </c>
      <c r="C42" s="37"/>
      <c r="D42" s="26">
        <v>974128.95</v>
      </c>
      <c r="E42" s="26">
        <f>D42*0.21</f>
        <v>204567.07949999999</v>
      </c>
      <c r="F42" s="26">
        <f>D42+E42</f>
        <v>1178696.0294999999</v>
      </c>
      <c r="J42" s="18"/>
    </row>
    <row r="43" spans="1:10" ht="24.75" customHeight="1" x14ac:dyDescent="0.2">
      <c r="A43" s="19"/>
      <c r="B43" s="47" t="s">
        <v>82</v>
      </c>
      <c r="C43" s="47"/>
      <c r="D43" s="20">
        <v>1913411.37</v>
      </c>
      <c r="E43" s="20">
        <f>D43*0.21</f>
        <v>401816.38770000002</v>
      </c>
      <c r="F43" s="20">
        <f>D43+E43</f>
        <v>2315227.7577</v>
      </c>
      <c r="J43" s="18"/>
    </row>
    <row r="44" spans="1:10" ht="12" customHeight="1" x14ac:dyDescent="0.2">
      <c r="A44" s="22"/>
      <c r="B44" s="38" t="s">
        <v>80</v>
      </c>
      <c r="C44" s="39"/>
      <c r="D44" s="23">
        <v>0</v>
      </c>
      <c r="E44" s="23">
        <f t="shared" ref="E44:E54" si="4">D44*0.21</f>
        <v>0</v>
      </c>
      <c r="F44" s="23">
        <v>0</v>
      </c>
      <c r="J44" s="18"/>
    </row>
    <row r="45" spans="1:10" ht="12.95" customHeight="1" x14ac:dyDescent="0.2">
      <c r="A45" s="22">
        <v>42</v>
      </c>
      <c r="B45" s="45" t="s">
        <v>42</v>
      </c>
      <c r="C45" s="45"/>
      <c r="D45" s="23">
        <v>0</v>
      </c>
      <c r="E45" s="23">
        <f t="shared" si="4"/>
        <v>0</v>
      </c>
      <c r="F45" s="23">
        <f>D45+E45</f>
        <v>0</v>
      </c>
      <c r="J45" s="11">
        <f>D46+D51</f>
        <v>522235.66000000003</v>
      </c>
    </row>
    <row r="46" spans="1:10" ht="23.1" customHeight="1" x14ac:dyDescent="0.2">
      <c r="A46" s="22">
        <v>43</v>
      </c>
      <c r="B46" s="46" t="s">
        <v>43</v>
      </c>
      <c r="C46" s="46"/>
      <c r="D46" s="23">
        <f>D47+D48+D49</f>
        <v>287150</v>
      </c>
      <c r="E46" s="23">
        <f t="shared" si="4"/>
        <v>60301.5</v>
      </c>
      <c r="F46" s="23">
        <f t="shared" ref="F46:F54" si="5">D46+E46</f>
        <v>347451.5</v>
      </c>
    </row>
    <row r="47" spans="1:10" ht="12.95" customHeight="1" x14ac:dyDescent="0.2">
      <c r="A47" s="22">
        <v>4311</v>
      </c>
      <c r="B47" s="45" t="s">
        <v>44</v>
      </c>
      <c r="C47" s="45"/>
      <c r="D47" s="23">
        <v>49919</v>
      </c>
      <c r="E47" s="23">
        <f t="shared" si="4"/>
        <v>10482.99</v>
      </c>
      <c r="F47" s="23">
        <f t="shared" si="5"/>
        <v>60401.99</v>
      </c>
    </row>
    <row r="48" spans="1:10" ht="12.95" customHeight="1" x14ac:dyDescent="0.2">
      <c r="A48" s="22">
        <v>4321</v>
      </c>
      <c r="B48" s="45" t="s">
        <v>45</v>
      </c>
      <c r="C48" s="45"/>
      <c r="D48" s="23">
        <v>0</v>
      </c>
      <c r="E48" s="23">
        <f t="shared" si="4"/>
        <v>0</v>
      </c>
      <c r="F48" s="23">
        <f t="shared" si="5"/>
        <v>0</v>
      </c>
      <c r="J48" s="11">
        <f>D13+D55+D58</f>
        <v>3492071.4800000004</v>
      </c>
    </row>
    <row r="49" spans="1:10" ht="12.95" customHeight="1" x14ac:dyDescent="0.2">
      <c r="A49" s="22">
        <v>4331</v>
      </c>
      <c r="B49" s="45" t="s">
        <v>46</v>
      </c>
      <c r="C49" s="45"/>
      <c r="D49" s="23">
        <v>237231</v>
      </c>
      <c r="E49" s="23">
        <f t="shared" si="4"/>
        <v>49818.509999999995</v>
      </c>
      <c r="F49" s="23">
        <f t="shared" si="5"/>
        <v>287049.51</v>
      </c>
      <c r="J49">
        <f>0.15*J48</f>
        <v>523810.72200000007</v>
      </c>
    </row>
    <row r="50" spans="1:10" ht="23.1" customHeight="1" x14ac:dyDescent="0.2">
      <c r="A50" s="22">
        <v>44</v>
      </c>
      <c r="B50" s="46" t="s">
        <v>47</v>
      </c>
      <c r="C50" s="46"/>
      <c r="D50" s="23">
        <v>0</v>
      </c>
      <c r="E50" s="23">
        <f t="shared" si="4"/>
        <v>0</v>
      </c>
      <c r="F50" s="23">
        <f t="shared" si="5"/>
        <v>0</v>
      </c>
    </row>
    <row r="51" spans="1:10" ht="12.95" customHeight="1" x14ac:dyDescent="0.2">
      <c r="A51" s="22">
        <v>45</v>
      </c>
      <c r="B51" s="45" t="s">
        <v>48</v>
      </c>
      <c r="C51" s="45"/>
      <c r="D51" s="23">
        <f>D52</f>
        <v>235085.66</v>
      </c>
      <c r="E51" s="23">
        <f t="shared" si="4"/>
        <v>49367.988599999997</v>
      </c>
      <c r="F51" s="23">
        <f t="shared" si="5"/>
        <v>284453.64860000001</v>
      </c>
    </row>
    <row r="52" spans="1:10" ht="12.95" customHeight="1" x14ac:dyDescent="0.2">
      <c r="A52" s="22">
        <v>4511</v>
      </c>
      <c r="B52" s="45" t="s">
        <v>49</v>
      </c>
      <c r="C52" s="45"/>
      <c r="D52" s="23">
        <v>235085.66</v>
      </c>
      <c r="E52" s="23">
        <f t="shared" si="4"/>
        <v>49367.988599999997</v>
      </c>
      <c r="F52" s="23">
        <f>D52+E52</f>
        <v>284453.64860000001</v>
      </c>
    </row>
    <row r="53" spans="1:10" ht="12.95" customHeight="1" x14ac:dyDescent="0.2">
      <c r="A53" s="22">
        <v>4521</v>
      </c>
      <c r="B53" s="45" t="s">
        <v>50</v>
      </c>
      <c r="C53" s="45"/>
      <c r="D53" s="23">
        <v>0</v>
      </c>
      <c r="E53" s="23">
        <f t="shared" si="4"/>
        <v>0</v>
      </c>
      <c r="F53" s="23">
        <f t="shared" si="5"/>
        <v>0</v>
      </c>
    </row>
    <row r="54" spans="1:10" ht="12.95" customHeight="1" x14ac:dyDescent="0.2">
      <c r="A54" s="22">
        <v>46</v>
      </c>
      <c r="B54" s="45" t="s">
        <v>51</v>
      </c>
      <c r="C54" s="45"/>
      <c r="D54" s="23">
        <v>0</v>
      </c>
      <c r="E54" s="23">
        <f t="shared" si="4"/>
        <v>0</v>
      </c>
      <c r="F54" s="23">
        <f t="shared" si="5"/>
        <v>0</v>
      </c>
    </row>
    <row r="55" spans="1:10" ht="12.95" customHeight="1" x14ac:dyDescent="0.2">
      <c r="A55" s="3"/>
      <c r="B55" s="40" t="s">
        <v>52</v>
      </c>
      <c r="C55" s="40"/>
      <c r="D55" s="5">
        <f>D41+D45+D46+D50+D51+D54</f>
        <v>3409775.9800000004</v>
      </c>
      <c r="E55" s="5">
        <f t="shared" ref="E55:F55" si="6">E41+E45+E46+E50+E51+E54</f>
        <v>716052.95580000011</v>
      </c>
      <c r="F55" s="5">
        <f t="shared" si="6"/>
        <v>4125828.9358000001</v>
      </c>
    </row>
    <row r="56" spans="1:10" ht="24.95" customHeight="1" x14ac:dyDescent="0.2">
      <c r="A56" s="34" t="s">
        <v>53</v>
      </c>
      <c r="B56" s="34"/>
      <c r="C56" s="34"/>
      <c r="D56" s="34"/>
      <c r="E56" s="34"/>
      <c r="F56" s="34"/>
    </row>
    <row r="57" spans="1:10" ht="12" customHeight="1" x14ac:dyDescent="0.2">
      <c r="A57" s="30">
        <v>51</v>
      </c>
      <c r="B57" s="42" t="s">
        <v>54</v>
      </c>
      <c r="C57" s="42"/>
      <c r="D57" s="31">
        <f>D58+D59</f>
        <v>82295.5</v>
      </c>
      <c r="E57" s="31">
        <f>D57*0.21</f>
        <v>17282.055</v>
      </c>
      <c r="F57" s="31">
        <f>D57+E57</f>
        <v>99577.554999999993</v>
      </c>
    </row>
    <row r="58" spans="1:10" ht="23.1" customHeight="1" x14ac:dyDescent="0.2">
      <c r="A58" s="30">
        <v>511</v>
      </c>
      <c r="B58" s="42" t="s">
        <v>55</v>
      </c>
      <c r="C58" s="42"/>
      <c r="D58" s="31">
        <v>82295.5</v>
      </c>
      <c r="E58" s="31">
        <f t="shared" ref="E58:E59" si="7">D58*0.21</f>
        <v>17282.055</v>
      </c>
      <c r="F58" s="31">
        <f t="shared" ref="F58:F67" si="8">D58+E58</f>
        <v>99577.554999999993</v>
      </c>
    </row>
    <row r="59" spans="1:10" ht="12.95" customHeight="1" x14ac:dyDescent="0.2">
      <c r="A59" s="30">
        <v>512</v>
      </c>
      <c r="B59" s="42" t="s">
        <v>56</v>
      </c>
      <c r="C59" s="42"/>
      <c r="D59" s="31">
        <v>0</v>
      </c>
      <c r="E59" s="31">
        <f t="shared" si="7"/>
        <v>0</v>
      </c>
      <c r="F59" s="31">
        <f t="shared" si="8"/>
        <v>0</v>
      </c>
    </row>
    <row r="60" spans="1:10" ht="12.95" customHeight="1" x14ac:dyDescent="0.2">
      <c r="A60" s="9">
        <v>52</v>
      </c>
      <c r="B60" s="41" t="s">
        <v>57</v>
      </c>
      <c r="C60" s="41"/>
      <c r="D60" s="10">
        <f>SUM(D61:D65)</f>
        <v>95278.96</v>
      </c>
      <c r="E60" s="10">
        <v>0</v>
      </c>
      <c r="F60" s="10">
        <f t="shared" si="8"/>
        <v>95278.96</v>
      </c>
    </row>
    <row r="61" spans="1:10" ht="23.1" customHeight="1" x14ac:dyDescent="0.2">
      <c r="A61" s="9">
        <v>521</v>
      </c>
      <c r="B61" s="41" t="s">
        <v>58</v>
      </c>
      <c r="C61" s="41"/>
      <c r="D61" s="10">
        <v>0</v>
      </c>
      <c r="E61" s="10">
        <f t="shared" ref="E58:E67" si="9">D61*0.19</f>
        <v>0</v>
      </c>
      <c r="F61" s="10">
        <f t="shared" si="8"/>
        <v>0</v>
      </c>
    </row>
    <row r="62" spans="1:10" ht="23.1" customHeight="1" x14ac:dyDescent="0.2">
      <c r="A62" s="9">
        <v>522</v>
      </c>
      <c r="B62" s="34" t="s">
        <v>59</v>
      </c>
      <c r="C62" s="34"/>
      <c r="D62" s="10">
        <v>43308.62</v>
      </c>
      <c r="E62" s="10">
        <v>0</v>
      </c>
      <c r="F62" s="10">
        <f t="shared" si="8"/>
        <v>43308.62</v>
      </c>
    </row>
    <row r="63" spans="1:10" ht="35.1" customHeight="1" x14ac:dyDescent="0.2">
      <c r="A63" s="9">
        <v>523</v>
      </c>
      <c r="B63" s="34" t="s">
        <v>60</v>
      </c>
      <c r="C63" s="34"/>
      <c r="D63" s="10">
        <v>8661.7199999999993</v>
      </c>
      <c r="E63" s="10">
        <v>0</v>
      </c>
      <c r="F63" s="10">
        <f t="shared" si="8"/>
        <v>8661.7199999999993</v>
      </c>
    </row>
    <row r="64" spans="1:10" ht="12.95" customHeight="1" x14ac:dyDescent="0.2">
      <c r="A64" s="9">
        <v>524</v>
      </c>
      <c r="B64" s="41" t="s">
        <v>61</v>
      </c>
      <c r="C64" s="41"/>
      <c r="D64" s="10">
        <v>43308.62</v>
      </c>
      <c r="E64" s="10">
        <v>0</v>
      </c>
      <c r="F64" s="10">
        <f t="shared" si="8"/>
        <v>43308.62</v>
      </c>
    </row>
    <row r="65" spans="1:12" ht="23.1" customHeight="1" x14ac:dyDescent="0.2">
      <c r="A65" s="9">
        <v>525</v>
      </c>
      <c r="B65" s="34" t="s">
        <v>62</v>
      </c>
      <c r="C65" s="34"/>
      <c r="D65" s="10">
        <v>0</v>
      </c>
      <c r="E65" s="10">
        <f t="shared" si="9"/>
        <v>0</v>
      </c>
      <c r="F65" s="10">
        <f t="shared" si="8"/>
        <v>0</v>
      </c>
    </row>
    <row r="66" spans="1:12" ht="23.1" customHeight="1" x14ac:dyDescent="0.2">
      <c r="A66" s="9">
        <v>53</v>
      </c>
      <c r="B66" s="41" t="s">
        <v>86</v>
      </c>
      <c r="C66" s="34"/>
      <c r="D66" s="10">
        <v>340977</v>
      </c>
      <c r="E66" s="10">
        <f>D66*0.21</f>
        <v>71605.17</v>
      </c>
      <c r="F66" s="10">
        <f t="shared" si="8"/>
        <v>412582.17</v>
      </c>
      <c r="H66" s="11">
        <f>0.1*(D8+D13+D55)</f>
        <v>340977.59800000006</v>
      </c>
    </row>
    <row r="67" spans="1:12" ht="12.95" customHeight="1" x14ac:dyDescent="0.2">
      <c r="A67" s="9">
        <v>54</v>
      </c>
      <c r="B67" s="41" t="s">
        <v>64</v>
      </c>
      <c r="C67" s="41"/>
      <c r="D67" s="10">
        <v>20000</v>
      </c>
      <c r="E67" s="10">
        <f>D67*0.21</f>
        <v>4200</v>
      </c>
      <c r="F67" s="10">
        <f t="shared" si="8"/>
        <v>24200</v>
      </c>
    </row>
    <row r="68" spans="1:12" ht="12.95" customHeight="1" x14ac:dyDescent="0.2">
      <c r="A68" s="3"/>
      <c r="B68" s="40" t="s">
        <v>65</v>
      </c>
      <c r="C68" s="40"/>
      <c r="D68" s="5">
        <f>D57+D60+D66+D67</f>
        <v>538551.46</v>
      </c>
      <c r="E68" s="5">
        <f>E57+E60+E66+E67</f>
        <v>93087.225000000006</v>
      </c>
      <c r="F68" s="5">
        <f>F57+F60+F66+F67</f>
        <v>631638.68500000006</v>
      </c>
      <c r="J68" s="11">
        <f>D68-D60-D67</f>
        <v>423272.49999999994</v>
      </c>
      <c r="K68" s="11">
        <f t="shared" ref="K68:L68" si="10">E68-E60-E67</f>
        <v>88887.225000000006</v>
      </c>
      <c r="L68" s="11">
        <f t="shared" si="10"/>
        <v>512159.72500000009</v>
      </c>
    </row>
    <row r="69" spans="1:12" ht="24.95" customHeight="1" x14ac:dyDescent="0.2">
      <c r="A69" s="34" t="s">
        <v>66</v>
      </c>
      <c r="B69" s="34"/>
      <c r="C69" s="34"/>
      <c r="D69" s="34"/>
      <c r="E69" s="34"/>
      <c r="F69" s="34"/>
    </row>
    <row r="70" spans="1:12" ht="12" customHeight="1" x14ac:dyDescent="0.2">
      <c r="A70" s="9">
        <v>61</v>
      </c>
      <c r="B70" s="41" t="s">
        <v>67</v>
      </c>
      <c r="C70" s="41"/>
      <c r="D70" s="10">
        <v>0</v>
      </c>
      <c r="E70" s="10">
        <v>0</v>
      </c>
      <c r="F70" s="10">
        <v>0</v>
      </c>
    </row>
    <row r="71" spans="1:12" ht="12.95" customHeight="1" x14ac:dyDescent="0.2">
      <c r="A71" s="9">
        <v>62</v>
      </c>
      <c r="B71" s="41" t="s">
        <v>68</v>
      </c>
      <c r="C71" s="41"/>
      <c r="D71" s="10">
        <v>0</v>
      </c>
      <c r="E71" s="10">
        <v>0</v>
      </c>
      <c r="F71" s="10">
        <v>0</v>
      </c>
    </row>
    <row r="72" spans="1:12" ht="12.95" customHeight="1" x14ac:dyDescent="0.2">
      <c r="A72" s="3"/>
      <c r="B72" s="40" t="s">
        <v>69</v>
      </c>
      <c r="C72" s="40"/>
      <c r="D72" s="5">
        <v>0</v>
      </c>
      <c r="E72" s="5">
        <v>0</v>
      </c>
      <c r="F72" s="5">
        <v>0</v>
      </c>
    </row>
    <row r="73" spans="1:12" ht="24.95" customHeight="1" x14ac:dyDescent="0.2">
      <c r="A73" s="34" t="s">
        <v>70</v>
      </c>
      <c r="B73" s="34"/>
      <c r="C73" s="34"/>
      <c r="D73" s="34"/>
      <c r="E73" s="34"/>
      <c r="F73" s="34"/>
    </row>
    <row r="74" spans="1:12" ht="23.1" customHeight="1" x14ac:dyDescent="0.2">
      <c r="A74" s="9">
        <v>71</v>
      </c>
      <c r="B74" s="34" t="s">
        <v>78</v>
      </c>
      <c r="C74" s="34"/>
      <c r="D74" s="10">
        <v>0</v>
      </c>
      <c r="E74" s="10">
        <f>D74*0.19</f>
        <v>0</v>
      </c>
      <c r="F74" s="10">
        <f>D74+E74</f>
        <v>0</v>
      </c>
    </row>
    <row r="75" spans="1:12" ht="23.1" customHeight="1" x14ac:dyDescent="0.2">
      <c r="A75" s="9">
        <v>72</v>
      </c>
      <c r="B75" s="34" t="s">
        <v>72</v>
      </c>
      <c r="C75" s="34"/>
      <c r="D75" s="10">
        <v>319981.99</v>
      </c>
      <c r="E75" s="10">
        <f>D75*0.21</f>
        <v>67196.217899999989</v>
      </c>
      <c r="F75" s="10">
        <f>D75+E75</f>
        <v>387178.20789999998</v>
      </c>
    </row>
    <row r="76" spans="1:12" ht="12.95" customHeight="1" x14ac:dyDescent="0.2">
      <c r="A76" s="3"/>
      <c r="B76" s="40" t="s">
        <v>73</v>
      </c>
      <c r="C76" s="40"/>
      <c r="D76" s="5">
        <f>D74+D75</f>
        <v>319981.99</v>
      </c>
      <c r="E76" s="5">
        <f>E74+E75</f>
        <v>67196.217899999989</v>
      </c>
      <c r="F76" s="5">
        <f>F74+F75</f>
        <v>387178.20789999998</v>
      </c>
    </row>
    <row r="77" spans="1:12" ht="12.95" customHeight="1" x14ac:dyDescent="0.2">
      <c r="A77" s="40" t="s">
        <v>74</v>
      </c>
      <c r="B77" s="40"/>
      <c r="C77" s="40"/>
      <c r="D77" s="5">
        <f>D11+D13+D39+D55+D68+D72+D76</f>
        <v>4752660.9200000009</v>
      </c>
      <c r="E77" s="5">
        <f t="shared" ref="E77:F77" si="11">E11+E13+E39+E55+E68+E72+E76</f>
        <v>971687.92000000016</v>
      </c>
      <c r="F77" s="5">
        <f t="shared" si="11"/>
        <v>5724348.8400000008</v>
      </c>
    </row>
    <row r="78" spans="1:12" ht="12.95" customHeight="1" x14ac:dyDescent="0.2">
      <c r="A78" s="40" t="s">
        <v>75</v>
      </c>
      <c r="B78" s="40"/>
      <c r="C78" s="40"/>
      <c r="D78" s="5">
        <f>D8+D9+D10+D13+D41+D45+D57</f>
        <v>2969835.8200000003</v>
      </c>
      <c r="E78" s="5">
        <f>E8+E9+E10+E13+E41+E45+E57</f>
        <v>623665.52220000012</v>
      </c>
      <c r="F78" s="5">
        <f>F8+F9+F10+F13+F41+F45+F57</f>
        <v>3593501.3422000003</v>
      </c>
    </row>
    <row r="79" spans="1:12" ht="180.75" customHeight="1" x14ac:dyDescent="0.2">
      <c r="A79" s="54" t="s">
        <v>99</v>
      </c>
      <c r="B79" s="55"/>
      <c r="C79" s="55"/>
      <c r="D79" s="55"/>
      <c r="E79" s="55"/>
      <c r="F79" s="56"/>
      <c r="J79" s="11">
        <f>F77-F67-F60-F39</f>
        <v>5025166.8687000005</v>
      </c>
      <c r="K79" s="11">
        <f>F55+F58+F66+F76</f>
        <v>5025166.8686999995</v>
      </c>
    </row>
    <row r="80" spans="1:12" ht="12.95" customHeight="1" x14ac:dyDescent="0.2">
      <c r="A80" s="44" t="s">
        <v>76</v>
      </c>
      <c r="B80" s="44"/>
      <c r="C80" s="44"/>
      <c r="D80" s="44"/>
      <c r="E80" s="44"/>
      <c r="F80" s="44"/>
    </row>
    <row r="82" spans="2:6" x14ac:dyDescent="0.2">
      <c r="B82" s="27" t="s">
        <v>87</v>
      </c>
    </row>
    <row r="83" spans="2:6" x14ac:dyDescent="0.2">
      <c r="B83" s="24" t="s">
        <v>88</v>
      </c>
    </row>
    <row r="84" spans="2:6" x14ac:dyDescent="0.2">
      <c r="B84" s="14" t="s">
        <v>89</v>
      </c>
      <c r="C84" s="13"/>
    </row>
    <row r="85" spans="2:6" ht="38.25" x14ac:dyDescent="0.2">
      <c r="B85" s="32" t="s">
        <v>93</v>
      </c>
      <c r="F85" s="2">
        <f>F77-F67-F60-F39</f>
        <v>5025166.8687000005</v>
      </c>
    </row>
    <row r="87" spans="2:6" x14ac:dyDescent="0.2">
      <c r="B87" s="1" t="s">
        <v>97</v>
      </c>
    </row>
    <row r="88" spans="2:6" x14ac:dyDescent="0.2">
      <c r="C88" s="16"/>
    </row>
    <row r="91" spans="2:6" x14ac:dyDescent="0.2">
      <c r="C91" s="13"/>
    </row>
    <row r="95" spans="2:6" x14ac:dyDescent="0.2">
      <c r="C95" s="13"/>
    </row>
  </sheetData>
  <sheetProtection formatCells="0" formatColumns="0" formatRows="0" insertColumns="0" insertRows="0" insertHyperlinks="0" deleteColumns="0" deleteRows="0" sort="0" autoFilter="0" pivotTables="0"/>
  <mergeCells count="82">
    <mergeCell ref="B50:C50"/>
    <mergeCell ref="B51:C51"/>
    <mergeCell ref="B52:C52"/>
    <mergeCell ref="B53:C53"/>
    <mergeCell ref="B54:C54"/>
    <mergeCell ref="B55:C55"/>
    <mergeCell ref="A56:F56"/>
    <mergeCell ref="B57:C57"/>
    <mergeCell ref="B58:C58"/>
    <mergeCell ref="B59:C59"/>
    <mergeCell ref="B61:C61"/>
    <mergeCell ref="A73:F73"/>
    <mergeCell ref="B62:C62"/>
    <mergeCell ref="B63:C63"/>
    <mergeCell ref="B64:C64"/>
    <mergeCell ref="B65:C65"/>
    <mergeCell ref="B66:C66"/>
    <mergeCell ref="B67:C67"/>
    <mergeCell ref="B68:C68"/>
    <mergeCell ref="A69:F69"/>
    <mergeCell ref="B70:C70"/>
    <mergeCell ref="B71:C71"/>
    <mergeCell ref="B33:C33"/>
    <mergeCell ref="B34:C34"/>
    <mergeCell ref="B35:C35"/>
    <mergeCell ref="B41:C41"/>
    <mergeCell ref="B45:C45"/>
    <mergeCell ref="B46:C46"/>
    <mergeCell ref="B47:C47"/>
    <mergeCell ref="B48:C48"/>
    <mergeCell ref="B49:C49"/>
    <mergeCell ref="B42:C42"/>
    <mergeCell ref="B44:C44"/>
    <mergeCell ref="B43:C43"/>
    <mergeCell ref="B60:C60"/>
    <mergeCell ref="B23:C23"/>
    <mergeCell ref="B24:C24"/>
    <mergeCell ref="B29:C29"/>
    <mergeCell ref="B30:C30"/>
    <mergeCell ref="B31:C31"/>
    <mergeCell ref="B25:C25"/>
    <mergeCell ref="B26:C26"/>
    <mergeCell ref="B27:C27"/>
    <mergeCell ref="B28:C28"/>
    <mergeCell ref="B32:C32"/>
    <mergeCell ref="B37:C37"/>
    <mergeCell ref="B38:C38"/>
    <mergeCell ref="B39:C39"/>
    <mergeCell ref="A40:F40"/>
    <mergeCell ref="B36:C36"/>
    <mergeCell ref="A80:F80"/>
    <mergeCell ref="A77:C77"/>
    <mergeCell ref="A78:C78"/>
    <mergeCell ref="A79:F79"/>
    <mergeCell ref="B72:C72"/>
    <mergeCell ref="B76:C76"/>
    <mergeCell ref="B74:C74"/>
    <mergeCell ref="B75:C75"/>
    <mergeCell ref="B22:C22"/>
    <mergeCell ref="B11:C11"/>
    <mergeCell ref="A12:F12"/>
    <mergeCell ref="B13:C13"/>
    <mergeCell ref="A14:F14"/>
    <mergeCell ref="B15:C15"/>
    <mergeCell ref="B16:C16"/>
    <mergeCell ref="B17:C17"/>
    <mergeCell ref="B18:C18"/>
    <mergeCell ref="B19:C19"/>
    <mergeCell ref="B20:C20"/>
    <mergeCell ref="B21:C21"/>
    <mergeCell ref="B10:C10"/>
    <mergeCell ref="A1:B1"/>
    <mergeCell ref="C1:D1"/>
    <mergeCell ref="E1:F1"/>
    <mergeCell ref="A2:F2"/>
    <mergeCell ref="A3:A4"/>
    <mergeCell ref="B3:C4"/>
    <mergeCell ref="B5:C5"/>
    <mergeCell ref="A6:F6"/>
    <mergeCell ref="B7:C7"/>
    <mergeCell ref="B8:C8"/>
    <mergeCell ref="B9:C9"/>
  </mergeCells>
  <hyperlinks>
    <hyperlink ref="A80" r:id="rId1" display="http://www.devize.ro/" xr:uid="{00000000-0004-0000-0100-000000000000}"/>
  </hyperlinks>
  <pageMargins left="0.25" right="0.25" top="0.75" bottom="0.75" header="0.30000001192092896" footer="0.30000001192092896"/>
  <pageSetup paperSize="9" orientation="portrait" errors="blank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topLeftCell="A73" workbookViewId="0">
      <selection activeCell="A79" sqref="A79:F79"/>
    </sheetView>
  </sheetViews>
  <sheetFormatPr defaultRowHeight="12.75" x14ac:dyDescent="0.2"/>
  <cols>
    <col min="1" max="1" width="5.83203125" style="16" customWidth="1"/>
    <col min="2" max="2" width="30.1640625" style="16" customWidth="1"/>
    <col min="3" max="3" width="20.6640625" style="16" customWidth="1"/>
    <col min="4" max="4" width="16.83203125" style="17" customWidth="1"/>
    <col min="5" max="5" width="16.1640625" style="17" customWidth="1"/>
    <col min="6" max="6" width="16.6640625" style="17" customWidth="1"/>
    <col min="8" max="8" width="14.83203125" customWidth="1"/>
    <col min="9" max="9" width="13.33203125" customWidth="1"/>
    <col min="10" max="10" width="16.1640625" customWidth="1"/>
  </cols>
  <sheetData>
    <row r="1" spans="1:10" ht="14.1" customHeight="1" x14ac:dyDescent="0.2">
      <c r="A1" s="34"/>
      <c r="B1" s="34"/>
      <c r="C1" s="34"/>
      <c r="D1" s="34"/>
      <c r="E1" s="48"/>
      <c r="F1" s="48"/>
    </row>
    <row r="2" spans="1:10" ht="101.25" customHeight="1" x14ac:dyDescent="0.2">
      <c r="A2" s="51" t="s">
        <v>79</v>
      </c>
      <c r="B2" s="34"/>
      <c r="C2" s="34"/>
      <c r="D2" s="34"/>
      <c r="E2" s="34"/>
      <c r="F2" s="34"/>
    </row>
    <row r="3" spans="1:10" ht="24" customHeight="1" x14ac:dyDescent="0.2">
      <c r="A3" s="34" t="s">
        <v>1</v>
      </c>
      <c r="B3" s="34" t="s">
        <v>2</v>
      </c>
      <c r="C3" s="34"/>
      <c r="D3" s="4" t="s">
        <v>3</v>
      </c>
      <c r="E3" s="5" t="s">
        <v>4</v>
      </c>
      <c r="F3" s="4" t="s">
        <v>5</v>
      </c>
    </row>
    <row r="4" spans="1:10" ht="14.1" customHeight="1" x14ac:dyDescent="0.2">
      <c r="A4" s="34"/>
      <c r="B4" s="34"/>
      <c r="C4" s="34"/>
      <c r="D4" s="6" t="s">
        <v>6</v>
      </c>
      <c r="E4" s="6" t="s">
        <v>6</v>
      </c>
      <c r="F4" s="6" t="s">
        <v>6</v>
      </c>
    </row>
    <row r="5" spans="1:10" ht="14.1" customHeight="1" x14ac:dyDescent="0.2">
      <c r="A5" s="7">
        <v>1</v>
      </c>
      <c r="B5" s="50">
        <v>2</v>
      </c>
      <c r="C5" s="50"/>
      <c r="D5" s="8">
        <v>3</v>
      </c>
      <c r="E5" s="8">
        <v>4</v>
      </c>
      <c r="F5" s="8">
        <v>5</v>
      </c>
    </row>
    <row r="6" spans="1:10" ht="24" customHeight="1" x14ac:dyDescent="0.2">
      <c r="A6" s="34" t="s">
        <v>7</v>
      </c>
      <c r="B6" s="34"/>
      <c r="C6" s="34"/>
      <c r="D6" s="34"/>
      <c r="E6" s="34"/>
      <c r="F6" s="34"/>
    </row>
    <row r="7" spans="1:10" ht="12" customHeight="1" x14ac:dyDescent="0.2">
      <c r="A7" s="9">
        <v>11</v>
      </c>
      <c r="B7" s="41" t="s">
        <v>8</v>
      </c>
      <c r="C7" s="41"/>
      <c r="D7" s="10">
        <f>'DG cumulat '!D7-'DG eligibil'!D7</f>
        <v>0</v>
      </c>
      <c r="E7" s="10">
        <f>'DG cumulat '!E7-'DG eligibil'!E7</f>
        <v>0</v>
      </c>
      <c r="F7" s="10">
        <f>'DG cumulat '!F7-'DG eligibil'!F7</f>
        <v>0</v>
      </c>
    </row>
    <row r="8" spans="1:10" ht="26.25" customHeight="1" x14ac:dyDescent="0.2">
      <c r="A8" s="9">
        <v>12</v>
      </c>
      <c r="B8" s="41" t="s">
        <v>91</v>
      </c>
      <c r="C8" s="41"/>
      <c r="D8" s="10">
        <f>'DG cumulat '!D8-'DG eligibil'!D8</f>
        <v>0</v>
      </c>
      <c r="E8" s="10">
        <f>'DG cumulat '!E8-'DG eligibil'!E8</f>
        <v>0</v>
      </c>
      <c r="F8" s="10">
        <f>'DG cumulat '!F8-'DG eligibil'!F8</f>
        <v>0</v>
      </c>
    </row>
    <row r="9" spans="1:10" ht="23.1" customHeight="1" x14ac:dyDescent="0.2">
      <c r="A9" s="9">
        <v>13</v>
      </c>
      <c r="B9" s="34" t="s">
        <v>9</v>
      </c>
      <c r="C9" s="34"/>
      <c r="D9" s="10">
        <f>'DG cumulat '!D9-'DG eligibil'!D9</f>
        <v>0</v>
      </c>
      <c r="E9" s="10">
        <f>'DG cumulat '!E9-'DG eligibil'!E9</f>
        <v>0</v>
      </c>
      <c r="F9" s="10">
        <f>'DG cumulat '!F9-'DG eligibil'!F9</f>
        <v>0</v>
      </c>
    </row>
    <row r="10" spans="1:10" ht="12.95" customHeight="1" x14ac:dyDescent="0.2">
      <c r="A10" s="9">
        <v>14</v>
      </c>
      <c r="B10" s="41" t="s">
        <v>10</v>
      </c>
      <c r="C10" s="41"/>
      <c r="D10" s="10">
        <f>'DG cumulat '!D10-'DG eligibil'!D10</f>
        <v>0</v>
      </c>
      <c r="E10" s="10">
        <f>'DG cumulat '!E10-'DG eligibil'!E10</f>
        <v>0</v>
      </c>
      <c r="F10" s="10">
        <f>'DG cumulat '!F10-'DG eligibil'!F10</f>
        <v>0</v>
      </c>
    </row>
    <row r="11" spans="1:10" ht="14.1" customHeight="1" x14ac:dyDescent="0.2">
      <c r="A11" s="3"/>
      <c r="B11" s="40" t="s">
        <v>11</v>
      </c>
      <c r="C11" s="40"/>
      <c r="D11" s="10">
        <f>'DG cumulat '!D11-'DG eligibil'!D11</f>
        <v>0</v>
      </c>
      <c r="E11" s="10">
        <f>'DG cumulat '!E11-'DG eligibil'!E11</f>
        <v>0</v>
      </c>
      <c r="F11" s="10">
        <f>'DG cumulat '!F11-'DG eligibil'!F11</f>
        <v>0</v>
      </c>
    </row>
    <row r="12" spans="1:10" ht="24" customHeight="1" x14ac:dyDescent="0.2">
      <c r="A12" s="34" t="s">
        <v>12</v>
      </c>
      <c r="B12" s="34"/>
      <c r="C12" s="34"/>
      <c r="D12" s="34"/>
      <c r="E12" s="34"/>
      <c r="F12" s="34"/>
    </row>
    <row r="13" spans="1:10" ht="12.95" customHeight="1" x14ac:dyDescent="0.2">
      <c r="A13" s="15"/>
      <c r="B13" s="49" t="s">
        <v>13</v>
      </c>
      <c r="C13" s="49"/>
      <c r="D13" s="21">
        <f>'DG cumulat '!D13-'DG eligibil'!D13</f>
        <v>2353.4899999999998</v>
      </c>
      <c r="E13" s="21">
        <f>D13*0.21</f>
        <v>494.23289999999992</v>
      </c>
      <c r="F13" s="21">
        <f>D13+E13</f>
        <v>2847.7228999999998</v>
      </c>
      <c r="J13" s="11"/>
    </row>
    <row r="14" spans="1:10" ht="24.95" customHeight="1" x14ac:dyDescent="0.2">
      <c r="A14" s="34" t="s">
        <v>14</v>
      </c>
      <c r="B14" s="34"/>
      <c r="C14" s="34"/>
      <c r="D14" s="34"/>
      <c r="E14" s="34"/>
      <c r="F14" s="34"/>
    </row>
    <row r="15" spans="1:10" ht="12" customHeight="1" x14ac:dyDescent="0.2">
      <c r="A15" s="9">
        <v>31</v>
      </c>
      <c r="B15" s="41" t="s">
        <v>15</v>
      </c>
      <c r="C15" s="41"/>
      <c r="D15" s="10">
        <f>'DG cumulat '!D15-'DG eligibil'!D15</f>
        <v>0</v>
      </c>
      <c r="E15" s="10">
        <f>D15*0.19</f>
        <v>0</v>
      </c>
      <c r="F15" s="10">
        <f>D15+E15</f>
        <v>0</v>
      </c>
    </row>
    <row r="16" spans="1:10" ht="12.95" customHeight="1" x14ac:dyDescent="0.2">
      <c r="A16" s="9">
        <v>311</v>
      </c>
      <c r="B16" s="41" t="s">
        <v>16</v>
      </c>
      <c r="C16" s="41"/>
      <c r="D16" s="10">
        <f>'DG cumulat '!D16-'DG eligibil'!D16</f>
        <v>0</v>
      </c>
      <c r="E16" s="10">
        <f t="shared" ref="E16:E39" si="0">D16*0.19</f>
        <v>0</v>
      </c>
      <c r="F16" s="10">
        <f t="shared" ref="F16:F39" si="1">D16+E16</f>
        <v>0</v>
      </c>
    </row>
    <row r="17" spans="1:6" ht="12.95" customHeight="1" x14ac:dyDescent="0.2">
      <c r="A17" s="9">
        <v>312</v>
      </c>
      <c r="B17" s="41" t="s">
        <v>17</v>
      </c>
      <c r="C17" s="41"/>
      <c r="D17" s="10">
        <f>'DG cumulat '!D17-'DG eligibil'!D17</f>
        <v>0</v>
      </c>
      <c r="E17" s="10">
        <f t="shared" si="0"/>
        <v>0</v>
      </c>
      <c r="F17" s="10">
        <f t="shared" si="1"/>
        <v>0</v>
      </c>
    </row>
    <row r="18" spans="1:6" ht="12.95" customHeight="1" x14ac:dyDescent="0.2">
      <c r="A18" s="9">
        <v>313</v>
      </c>
      <c r="B18" s="41" t="s">
        <v>18</v>
      </c>
      <c r="C18" s="41"/>
      <c r="D18" s="10">
        <f>'DG cumulat '!D18-'DG eligibil'!D18</f>
        <v>0</v>
      </c>
      <c r="E18" s="10">
        <f t="shared" si="0"/>
        <v>0</v>
      </c>
      <c r="F18" s="10">
        <f t="shared" si="1"/>
        <v>0</v>
      </c>
    </row>
    <row r="19" spans="1:6" ht="23.1" customHeight="1" x14ac:dyDescent="0.2">
      <c r="A19" s="9">
        <v>32</v>
      </c>
      <c r="B19" s="34" t="s">
        <v>19</v>
      </c>
      <c r="C19" s="34"/>
      <c r="D19" s="10">
        <f>'DG cumulat '!D19-'DG eligibil'!D19</f>
        <v>0</v>
      </c>
      <c r="E19" s="10">
        <f t="shared" si="0"/>
        <v>0</v>
      </c>
      <c r="F19" s="10">
        <f t="shared" si="1"/>
        <v>0</v>
      </c>
    </row>
    <row r="20" spans="1:6" ht="12.95" customHeight="1" x14ac:dyDescent="0.2">
      <c r="A20" s="9">
        <v>33</v>
      </c>
      <c r="B20" s="41" t="s">
        <v>20</v>
      </c>
      <c r="C20" s="41"/>
      <c r="D20" s="10">
        <f>'DG cumulat '!D20-'DG eligibil'!D20</f>
        <v>0</v>
      </c>
      <c r="E20" s="10">
        <f t="shared" si="0"/>
        <v>0</v>
      </c>
      <c r="F20" s="10">
        <f t="shared" si="1"/>
        <v>0</v>
      </c>
    </row>
    <row r="21" spans="1:6" ht="23.1" customHeight="1" x14ac:dyDescent="0.2">
      <c r="A21" s="9">
        <v>34</v>
      </c>
      <c r="B21" s="34" t="s">
        <v>21</v>
      </c>
      <c r="C21" s="34"/>
      <c r="D21" s="10">
        <f>'DG cumulat '!D21-'DG eligibil'!D21</f>
        <v>0</v>
      </c>
      <c r="E21" s="10">
        <f t="shared" si="0"/>
        <v>0</v>
      </c>
      <c r="F21" s="10">
        <f t="shared" si="1"/>
        <v>0</v>
      </c>
    </row>
    <row r="22" spans="1:6" ht="12.95" customHeight="1" x14ac:dyDescent="0.2">
      <c r="A22" s="9">
        <v>35</v>
      </c>
      <c r="B22" s="41" t="s">
        <v>22</v>
      </c>
      <c r="C22" s="41"/>
      <c r="D22" s="10">
        <f>'DG cumulat '!D22-'DG eligibil'!D22</f>
        <v>0</v>
      </c>
      <c r="E22" s="10">
        <f t="shared" si="0"/>
        <v>0</v>
      </c>
      <c r="F22" s="10">
        <f t="shared" si="1"/>
        <v>0</v>
      </c>
    </row>
    <row r="23" spans="1:6" ht="12.95" customHeight="1" x14ac:dyDescent="0.2">
      <c r="A23" s="9">
        <v>351</v>
      </c>
      <c r="B23" s="41" t="s">
        <v>23</v>
      </c>
      <c r="C23" s="41"/>
      <c r="D23" s="10">
        <f>'DG cumulat '!D23-'DG eligibil'!D23</f>
        <v>0</v>
      </c>
      <c r="E23" s="10">
        <f t="shared" si="0"/>
        <v>0</v>
      </c>
      <c r="F23" s="10">
        <f t="shared" si="1"/>
        <v>0</v>
      </c>
    </row>
    <row r="24" spans="1:6" ht="12.95" customHeight="1" x14ac:dyDescent="0.2">
      <c r="A24" s="9">
        <v>352</v>
      </c>
      <c r="B24" s="41" t="s">
        <v>24</v>
      </c>
      <c r="C24" s="41"/>
      <c r="D24" s="10">
        <f>'DG cumulat '!D24-'DG eligibil'!D24</f>
        <v>0</v>
      </c>
      <c r="E24" s="10">
        <f t="shared" si="0"/>
        <v>0</v>
      </c>
      <c r="F24" s="10">
        <f t="shared" si="1"/>
        <v>0</v>
      </c>
    </row>
    <row r="25" spans="1:6" ht="23.1" customHeight="1" x14ac:dyDescent="0.2">
      <c r="A25" s="9">
        <v>353</v>
      </c>
      <c r="B25" s="34" t="s">
        <v>25</v>
      </c>
      <c r="C25" s="34"/>
      <c r="D25" s="10">
        <f>'DG cumulat '!D25-'DG eligibil'!D25</f>
        <v>0</v>
      </c>
      <c r="E25" s="10">
        <f t="shared" si="0"/>
        <v>0</v>
      </c>
      <c r="F25" s="10">
        <f t="shared" si="1"/>
        <v>0</v>
      </c>
    </row>
    <row r="26" spans="1:6" ht="24" customHeight="1" x14ac:dyDescent="0.2">
      <c r="A26" s="9">
        <v>354</v>
      </c>
      <c r="B26" s="34" t="s">
        <v>26</v>
      </c>
      <c r="C26" s="34"/>
      <c r="D26" s="10">
        <f>'DG cumulat '!D26-'DG eligibil'!D26</f>
        <v>0</v>
      </c>
      <c r="E26" s="10">
        <f t="shared" si="0"/>
        <v>0</v>
      </c>
      <c r="F26" s="10">
        <f t="shared" si="1"/>
        <v>0</v>
      </c>
    </row>
    <row r="27" spans="1:6" ht="23.1" customHeight="1" x14ac:dyDescent="0.2">
      <c r="A27" s="9">
        <v>355</v>
      </c>
      <c r="B27" s="34" t="s">
        <v>27</v>
      </c>
      <c r="C27" s="34"/>
      <c r="D27" s="10">
        <f>'DG cumulat '!D27-'DG eligibil'!D27</f>
        <v>0</v>
      </c>
      <c r="E27" s="10">
        <f t="shared" si="0"/>
        <v>0</v>
      </c>
      <c r="F27" s="10">
        <f t="shared" si="1"/>
        <v>0</v>
      </c>
    </row>
    <row r="28" spans="1:6" ht="12.95" customHeight="1" x14ac:dyDescent="0.2">
      <c r="A28" s="9">
        <v>356</v>
      </c>
      <c r="B28" s="41" t="s">
        <v>28</v>
      </c>
      <c r="C28" s="41"/>
      <c r="D28" s="10">
        <f>'DG cumulat '!D28-'DG eligibil'!D28</f>
        <v>0</v>
      </c>
      <c r="E28" s="10">
        <f t="shared" si="0"/>
        <v>0</v>
      </c>
      <c r="F28" s="10">
        <f t="shared" si="1"/>
        <v>0</v>
      </c>
    </row>
    <row r="29" spans="1:6" ht="12.95" customHeight="1" x14ac:dyDescent="0.2">
      <c r="A29" s="9">
        <v>36</v>
      </c>
      <c r="B29" s="41" t="s">
        <v>29</v>
      </c>
      <c r="C29" s="41"/>
      <c r="D29" s="10">
        <f>'DG cumulat '!D29-'DG eligibil'!D29</f>
        <v>0</v>
      </c>
      <c r="E29" s="10">
        <f t="shared" si="0"/>
        <v>0</v>
      </c>
      <c r="F29" s="10">
        <f t="shared" si="1"/>
        <v>0</v>
      </c>
    </row>
    <row r="30" spans="1:6" ht="12.95" customHeight="1" x14ac:dyDescent="0.2">
      <c r="A30" s="9">
        <v>37</v>
      </c>
      <c r="B30" s="41" t="s">
        <v>30</v>
      </c>
      <c r="C30" s="41"/>
      <c r="D30" s="10">
        <f>'DG cumulat '!D30-'DG eligibil'!D30</f>
        <v>0</v>
      </c>
      <c r="E30" s="10">
        <f t="shared" si="0"/>
        <v>0</v>
      </c>
      <c r="F30" s="10">
        <f t="shared" si="1"/>
        <v>0</v>
      </c>
    </row>
    <row r="31" spans="1:6" ht="12.95" customHeight="1" x14ac:dyDescent="0.2">
      <c r="A31" s="9">
        <v>371</v>
      </c>
      <c r="B31" s="41" t="s">
        <v>31</v>
      </c>
      <c r="C31" s="41"/>
      <c r="D31" s="10">
        <f>'DG cumulat '!D31-'DG eligibil'!D31</f>
        <v>0</v>
      </c>
      <c r="E31" s="10">
        <f t="shared" si="0"/>
        <v>0</v>
      </c>
      <c r="F31" s="10">
        <f t="shared" si="1"/>
        <v>0</v>
      </c>
    </row>
    <row r="32" spans="1:6" ht="12.95" customHeight="1" x14ac:dyDescent="0.2">
      <c r="A32" s="9">
        <v>372</v>
      </c>
      <c r="B32" s="41" t="s">
        <v>32</v>
      </c>
      <c r="C32" s="41"/>
      <c r="D32" s="10">
        <f>'DG cumulat '!D32-'DG eligibil'!D32</f>
        <v>0</v>
      </c>
      <c r="E32" s="10">
        <f t="shared" si="0"/>
        <v>0</v>
      </c>
      <c r="F32" s="10">
        <f t="shared" si="1"/>
        <v>0</v>
      </c>
    </row>
    <row r="33" spans="1:9" ht="12.95" customHeight="1" x14ac:dyDescent="0.2">
      <c r="A33" s="9">
        <v>38</v>
      </c>
      <c r="B33" s="41" t="s">
        <v>33</v>
      </c>
      <c r="C33" s="41"/>
      <c r="D33" s="10">
        <f>'DG cumulat '!D33-'DG eligibil'!D33</f>
        <v>0</v>
      </c>
      <c r="E33" s="10">
        <f t="shared" si="0"/>
        <v>0</v>
      </c>
      <c r="F33" s="10">
        <f t="shared" si="1"/>
        <v>0</v>
      </c>
    </row>
    <row r="34" spans="1:9" ht="12.95" customHeight="1" x14ac:dyDescent="0.2">
      <c r="A34" s="9">
        <v>381</v>
      </c>
      <c r="B34" s="41" t="s">
        <v>34</v>
      </c>
      <c r="C34" s="41"/>
      <c r="D34" s="10">
        <f>'DG cumulat '!D34-'DG eligibil'!D34</f>
        <v>0</v>
      </c>
      <c r="E34" s="10">
        <f t="shared" si="0"/>
        <v>0</v>
      </c>
      <c r="F34" s="10">
        <f t="shared" si="1"/>
        <v>0</v>
      </c>
    </row>
    <row r="35" spans="1:9" ht="12.95" customHeight="1" x14ac:dyDescent="0.2">
      <c r="A35" s="9">
        <v>3811</v>
      </c>
      <c r="B35" s="41" t="s">
        <v>35</v>
      </c>
      <c r="C35" s="41"/>
      <c r="D35" s="10">
        <f>'DG cumulat '!D35-'DG eligibil'!D35</f>
        <v>0</v>
      </c>
      <c r="E35" s="10">
        <f t="shared" si="0"/>
        <v>0</v>
      </c>
      <c r="F35" s="10">
        <f t="shared" si="1"/>
        <v>0</v>
      </c>
    </row>
    <row r="36" spans="1:9" ht="35.1" customHeight="1" x14ac:dyDescent="0.2">
      <c r="A36" s="9">
        <v>3812</v>
      </c>
      <c r="B36" s="34" t="s">
        <v>36</v>
      </c>
      <c r="C36" s="34"/>
      <c r="D36" s="10">
        <f>'DG cumulat '!D36-'DG eligibil'!D36</f>
        <v>0</v>
      </c>
      <c r="E36" s="10">
        <f t="shared" si="0"/>
        <v>0</v>
      </c>
      <c r="F36" s="10">
        <f t="shared" si="1"/>
        <v>0</v>
      </c>
    </row>
    <row r="37" spans="1:9" ht="12.95" customHeight="1" x14ac:dyDescent="0.2">
      <c r="A37" s="9">
        <v>382</v>
      </c>
      <c r="B37" s="41" t="s">
        <v>37</v>
      </c>
      <c r="C37" s="41"/>
      <c r="D37" s="10">
        <f>'DG cumulat '!D37-'DG eligibil'!D37</f>
        <v>0</v>
      </c>
      <c r="E37" s="10">
        <f t="shared" si="0"/>
        <v>0</v>
      </c>
      <c r="F37" s="10">
        <f t="shared" si="1"/>
        <v>0</v>
      </c>
    </row>
    <row r="38" spans="1:9" ht="12" customHeight="1" x14ac:dyDescent="0.2">
      <c r="A38" s="9">
        <v>383</v>
      </c>
      <c r="B38" s="41" t="s">
        <v>38</v>
      </c>
      <c r="C38" s="41"/>
      <c r="D38" s="10">
        <f>'DG cumulat '!D38-'DG eligibil'!D38</f>
        <v>0</v>
      </c>
      <c r="E38" s="10">
        <f t="shared" si="0"/>
        <v>0</v>
      </c>
      <c r="F38" s="10">
        <f t="shared" si="1"/>
        <v>0</v>
      </c>
    </row>
    <row r="39" spans="1:9" ht="14.1" customHeight="1" x14ac:dyDescent="0.2">
      <c r="A39" s="3"/>
      <c r="B39" s="40" t="s">
        <v>39</v>
      </c>
      <c r="C39" s="40"/>
      <c r="D39" s="10">
        <f>'DG cumulat '!D39-'DG eligibil'!D39</f>
        <v>0</v>
      </c>
      <c r="E39" s="10">
        <f t="shared" si="0"/>
        <v>0</v>
      </c>
      <c r="F39" s="10">
        <f t="shared" si="1"/>
        <v>0</v>
      </c>
    </row>
    <row r="40" spans="1:9" ht="24" customHeight="1" x14ac:dyDescent="0.2">
      <c r="A40" s="34" t="s">
        <v>40</v>
      </c>
      <c r="B40" s="34"/>
      <c r="C40" s="34"/>
      <c r="D40" s="34"/>
      <c r="E40" s="34"/>
      <c r="F40" s="34"/>
    </row>
    <row r="41" spans="1:9" ht="12" customHeight="1" x14ac:dyDescent="0.2">
      <c r="A41" s="9">
        <v>41</v>
      </c>
      <c r="B41" s="41" t="s">
        <v>41</v>
      </c>
      <c r="C41" s="41"/>
      <c r="D41" s="10">
        <f>'DG cumulat '!D41-'DG eligibil'!D41</f>
        <v>5598648.5099999998</v>
      </c>
      <c r="E41" s="10">
        <f>'DG cumulat '!E41-'DG eligibil'!E41</f>
        <v>1175716.1871</v>
      </c>
      <c r="F41" s="10">
        <f>'DG cumulat '!F41-'DG eligibil'!F41</f>
        <v>6774364.6971000005</v>
      </c>
    </row>
    <row r="42" spans="1:9" ht="24" customHeight="1" x14ac:dyDescent="0.2">
      <c r="A42" s="25"/>
      <c r="B42" s="36" t="s">
        <v>81</v>
      </c>
      <c r="C42" s="37"/>
      <c r="D42" s="26">
        <v>0</v>
      </c>
      <c r="E42" s="26">
        <v>0</v>
      </c>
      <c r="F42" s="26">
        <v>0</v>
      </c>
    </row>
    <row r="43" spans="1:9" ht="24" customHeight="1" x14ac:dyDescent="0.2">
      <c r="A43" s="19"/>
      <c r="B43" s="47" t="s">
        <v>91</v>
      </c>
      <c r="C43" s="47"/>
      <c r="D43" s="20">
        <v>0</v>
      </c>
      <c r="E43" s="20">
        <v>0</v>
      </c>
      <c r="F43" s="20">
        <v>0</v>
      </c>
    </row>
    <row r="44" spans="1:9" ht="12" customHeight="1" x14ac:dyDescent="0.2">
      <c r="A44" s="22"/>
      <c r="B44" s="38" t="s">
        <v>80</v>
      </c>
      <c r="C44" s="39"/>
      <c r="D44" s="23">
        <v>5598648.5099999998</v>
      </c>
      <c r="E44" s="23">
        <f>0.21*D44</f>
        <v>1175716.1871</v>
      </c>
      <c r="F44" s="23">
        <f>D44+E44</f>
        <v>6774364.6970999995</v>
      </c>
    </row>
    <row r="45" spans="1:9" ht="12.95" customHeight="1" x14ac:dyDescent="0.2">
      <c r="A45" s="22">
        <v>42</v>
      </c>
      <c r="B45" s="45" t="s">
        <v>42</v>
      </c>
      <c r="C45" s="45"/>
      <c r="D45" s="23">
        <f>'DG cumulat '!D45-'DG eligibil'!D45</f>
        <v>90886.44</v>
      </c>
      <c r="E45" s="23">
        <f>'DG cumulat '!E45-'DG eligibil'!E45</f>
        <v>19086.152399999999</v>
      </c>
      <c r="F45" s="23">
        <f>'DG cumulat '!F45-'DG eligibil'!F45</f>
        <v>109972.59239999999</v>
      </c>
    </row>
    <row r="46" spans="1:9" ht="23.1" customHeight="1" x14ac:dyDescent="0.2">
      <c r="A46" s="22">
        <v>43</v>
      </c>
      <c r="B46" s="46" t="s">
        <v>43</v>
      </c>
      <c r="C46" s="46"/>
      <c r="D46" s="23">
        <f>'DG cumulat '!D46-'DG eligibil'!D46</f>
        <v>276351.21999999997</v>
      </c>
      <c r="E46" s="23">
        <f>'DG cumulat '!E46-'DG eligibil'!E46</f>
        <v>58033.756199999989</v>
      </c>
      <c r="F46" s="23">
        <f>'DG cumulat '!F46-'DG eligibil'!F46</f>
        <v>334384.97619999992</v>
      </c>
      <c r="I46" s="11"/>
    </row>
    <row r="47" spans="1:9" ht="12.95" customHeight="1" x14ac:dyDescent="0.2">
      <c r="A47" s="22">
        <v>4311</v>
      </c>
      <c r="B47" s="45" t="s">
        <v>44</v>
      </c>
      <c r="C47" s="45"/>
      <c r="D47" s="23">
        <f>'DG cumulat '!D47-'DG eligibil'!D47</f>
        <v>0</v>
      </c>
      <c r="E47" s="23">
        <f>'DG cumulat '!E47-'DG eligibil'!E47</f>
        <v>0</v>
      </c>
      <c r="F47" s="23">
        <f>'DG cumulat '!F47-'DG eligibil'!F47</f>
        <v>0</v>
      </c>
      <c r="I47" s="11"/>
    </row>
    <row r="48" spans="1:9" ht="12.95" customHeight="1" x14ac:dyDescent="0.2">
      <c r="A48" s="22">
        <v>4321</v>
      </c>
      <c r="B48" s="45" t="s">
        <v>45</v>
      </c>
      <c r="C48" s="45"/>
      <c r="D48" s="23">
        <f>'DG cumulat '!D48-'DG eligibil'!D48</f>
        <v>18243.73</v>
      </c>
      <c r="E48" s="23">
        <f>'DG cumulat '!E48-'DG eligibil'!E48</f>
        <v>3831.1832999999997</v>
      </c>
      <c r="F48" s="23">
        <f>'DG cumulat '!F48-'DG eligibil'!F48</f>
        <v>22074.9133</v>
      </c>
      <c r="I48" s="11"/>
    </row>
    <row r="49" spans="1:9" ht="12.95" customHeight="1" x14ac:dyDescent="0.2">
      <c r="A49" s="22">
        <v>4331</v>
      </c>
      <c r="B49" s="45" t="s">
        <v>46</v>
      </c>
      <c r="C49" s="45"/>
      <c r="D49" s="23">
        <f>'DG cumulat '!D49-'DG eligibil'!D49</f>
        <v>258107.49</v>
      </c>
      <c r="E49" s="23">
        <f>'DG cumulat '!E49-'DG eligibil'!E49</f>
        <v>54202.572899999999</v>
      </c>
      <c r="F49" s="23">
        <f>'DG cumulat '!F49-'DG eligibil'!F49</f>
        <v>312310.06290000002</v>
      </c>
      <c r="I49" s="11"/>
    </row>
    <row r="50" spans="1:9" ht="23.1" customHeight="1" x14ac:dyDescent="0.2">
      <c r="A50" s="22">
        <v>44</v>
      </c>
      <c r="B50" s="46" t="s">
        <v>47</v>
      </c>
      <c r="C50" s="46"/>
      <c r="D50" s="23">
        <f>'DG cumulat '!D50-'DG eligibil'!D50</f>
        <v>0</v>
      </c>
      <c r="E50" s="23">
        <f>'DG cumulat '!E50-'DG eligibil'!E50</f>
        <v>0</v>
      </c>
      <c r="F50" s="23">
        <f>'DG cumulat '!F50-'DG eligibil'!F50</f>
        <v>0</v>
      </c>
      <c r="I50" s="11"/>
    </row>
    <row r="51" spans="1:9" ht="12.95" customHeight="1" x14ac:dyDescent="0.2">
      <c r="A51" s="22">
        <v>45</v>
      </c>
      <c r="B51" s="45" t="s">
        <v>48</v>
      </c>
      <c r="C51" s="45"/>
      <c r="D51" s="23">
        <f>'DG cumulat '!D51-'DG eligibil'!D51</f>
        <v>3645.8500000000058</v>
      </c>
      <c r="E51" s="23">
        <f>'DG cumulat '!E51-'DG eligibil'!E51</f>
        <v>765.62850000000617</v>
      </c>
      <c r="F51" s="23">
        <f>'DG cumulat '!F51-'DG eligibil'!F51</f>
        <v>4411.4785000000265</v>
      </c>
      <c r="I51" s="11"/>
    </row>
    <row r="52" spans="1:9" ht="12.95" customHeight="1" x14ac:dyDescent="0.2">
      <c r="A52" s="22">
        <v>4511</v>
      </c>
      <c r="B52" s="45" t="s">
        <v>49</v>
      </c>
      <c r="C52" s="45"/>
      <c r="D52" s="23">
        <f>'DG cumulat '!D52-'DG eligibil'!D52</f>
        <v>1714.3399999999965</v>
      </c>
      <c r="E52" s="23">
        <f>'DG cumulat '!E52-'DG eligibil'!E52</f>
        <v>360.01140000000305</v>
      </c>
      <c r="F52" s="23">
        <f>'DG cumulat '!F52-'DG eligibil'!F52</f>
        <v>2074.351399999985</v>
      </c>
    </row>
    <row r="53" spans="1:9" ht="12.95" customHeight="1" x14ac:dyDescent="0.2">
      <c r="A53" s="22">
        <v>4521</v>
      </c>
      <c r="B53" s="45" t="s">
        <v>50</v>
      </c>
      <c r="C53" s="45"/>
      <c r="D53" s="23">
        <f>'DG cumulat '!D53-'DG eligibil'!D53</f>
        <v>1931.51</v>
      </c>
      <c r="E53" s="23">
        <f>'DG cumulat '!E53-'DG eligibil'!E53</f>
        <v>405.61709999999999</v>
      </c>
      <c r="F53" s="23">
        <f>'DG cumulat '!F53-'DG eligibil'!F53</f>
        <v>2337.1271000000002</v>
      </c>
    </row>
    <row r="54" spans="1:9" ht="12.95" customHeight="1" x14ac:dyDescent="0.2">
      <c r="A54" s="22">
        <v>46</v>
      </c>
      <c r="B54" s="45" t="s">
        <v>51</v>
      </c>
      <c r="C54" s="45"/>
      <c r="D54" s="23">
        <f>'DG cumulat '!D54-'DG eligibil'!D54</f>
        <v>0</v>
      </c>
      <c r="E54" s="23">
        <f>'DG cumulat '!E54-'DG eligibil'!E54</f>
        <v>0</v>
      </c>
      <c r="F54" s="23">
        <f>'DG cumulat '!F54-'DG eligibil'!F54</f>
        <v>0</v>
      </c>
    </row>
    <row r="55" spans="1:9" ht="12.95" customHeight="1" x14ac:dyDescent="0.2">
      <c r="A55" s="3"/>
      <c r="B55" s="40" t="s">
        <v>52</v>
      </c>
      <c r="C55" s="40"/>
      <c r="D55" s="5">
        <f>D41+D45+D46+D50+D51+D54</f>
        <v>5969532.0199999996</v>
      </c>
      <c r="E55" s="5">
        <f t="shared" ref="E55:F55" si="2">E41+E45+E46+E50+E51+E54</f>
        <v>1253601.7242000001</v>
      </c>
      <c r="F55" s="5">
        <f t="shared" si="2"/>
        <v>7223133.7442000015</v>
      </c>
    </row>
    <row r="56" spans="1:9" ht="24.95" customHeight="1" x14ac:dyDescent="0.2">
      <c r="A56" s="34" t="s">
        <v>53</v>
      </c>
      <c r="B56" s="34"/>
      <c r="C56" s="34"/>
      <c r="D56" s="34"/>
      <c r="E56" s="34"/>
      <c r="F56" s="34"/>
    </row>
    <row r="57" spans="1:9" ht="12" customHeight="1" x14ac:dyDescent="0.2">
      <c r="A57" s="30">
        <v>51</v>
      </c>
      <c r="B57" s="42" t="s">
        <v>54</v>
      </c>
      <c r="C57" s="42"/>
      <c r="D57" s="31">
        <f>'DG cumulat '!D57-'DG eligibil'!D57</f>
        <v>0</v>
      </c>
      <c r="E57" s="31">
        <f>'DG cumulat '!E57-'DG eligibil'!E57</f>
        <v>0</v>
      </c>
      <c r="F57" s="31">
        <f>'DG cumulat '!F57-'DG eligibil'!F57</f>
        <v>0</v>
      </c>
    </row>
    <row r="58" spans="1:9" ht="23.1" customHeight="1" x14ac:dyDescent="0.2">
      <c r="A58" s="30">
        <v>511</v>
      </c>
      <c r="B58" s="42" t="s">
        <v>55</v>
      </c>
      <c r="C58" s="42"/>
      <c r="D58" s="31">
        <f>'DG cumulat '!D58-'DG eligibil'!D58</f>
        <v>0</v>
      </c>
      <c r="E58" s="31">
        <f>'DG cumulat '!E58-'DG eligibil'!E58</f>
        <v>0</v>
      </c>
      <c r="F58" s="31">
        <f>'DG cumulat '!F58-'DG eligibil'!F58</f>
        <v>0</v>
      </c>
    </row>
    <row r="59" spans="1:9" ht="12.95" customHeight="1" x14ac:dyDescent="0.2">
      <c r="A59" s="30">
        <v>512</v>
      </c>
      <c r="B59" s="42" t="s">
        <v>56</v>
      </c>
      <c r="C59" s="42"/>
      <c r="D59" s="31">
        <f>'DG cumulat '!D59-'DG eligibil'!D59</f>
        <v>0</v>
      </c>
      <c r="E59" s="31">
        <f>'DG cumulat '!E59-'DG eligibil'!E59</f>
        <v>0</v>
      </c>
      <c r="F59" s="31">
        <f>'DG cumulat '!F59-'DG eligibil'!F59</f>
        <v>0</v>
      </c>
    </row>
    <row r="60" spans="1:9" ht="12.95" customHeight="1" x14ac:dyDescent="0.2">
      <c r="A60" s="9">
        <v>52</v>
      </c>
      <c r="B60" s="41" t="s">
        <v>57</v>
      </c>
      <c r="C60" s="41"/>
      <c r="D60" s="10">
        <f>'DG cumulat '!D60-'DG eligibil'!D60</f>
        <v>0</v>
      </c>
      <c r="E60" s="10">
        <f>'DG cumulat '!E60-'DG eligibil'!E60</f>
        <v>0</v>
      </c>
      <c r="F60" s="10">
        <f>'DG cumulat '!F60-'DG eligibil'!F60</f>
        <v>0</v>
      </c>
    </row>
    <row r="61" spans="1:9" ht="23.1" customHeight="1" x14ac:dyDescent="0.2">
      <c r="A61" s="9">
        <v>521</v>
      </c>
      <c r="B61" s="41" t="s">
        <v>58</v>
      </c>
      <c r="C61" s="41"/>
      <c r="D61" s="10">
        <f>'DG cumulat '!D61-'DG eligibil'!D61</f>
        <v>0</v>
      </c>
      <c r="E61" s="10">
        <f>'DG cumulat '!E61-'DG eligibil'!E61</f>
        <v>0</v>
      </c>
      <c r="F61" s="10">
        <f>'DG cumulat '!F61-'DG eligibil'!F61</f>
        <v>0</v>
      </c>
    </row>
    <row r="62" spans="1:9" ht="23.1" customHeight="1" x14ac:dyDescent="0.2">
      <c r="A62" s="9">
        <v>522</v>
      </c>
      <c r="B62" s="34" t="s">
        <v>59</v>
      </c>
      <c r="C62" s="34"/>
      <c r="D62" s="10">
        <f>'DG cumulat '!D62-'DG eligibil'!D62</f>
        <v>0</v>
      </c>
      <c r="E62" s="10">
        <f>'DG cumulat '!E62-'DG eligibil'!E62</f>
        <v>0</v>
      </c>
      <c r="F62" s="10">
        <f>'DG cumulat '!F62-'DG eligibil'!F62</f>
        <v>0</v>
      </c>
    </row>
    <row r="63" spans="1:9" ht="35.1" customHeight="1" x14ac:dyDescent="0.2">
      <c r="A63" s="9">
        <v>523</v>
      </c>
      <c r="B63" s="34" t="s">
        <v>60</v>
      </c>
      <c r="C63" s="34"/>
      <c r="D63" s="10">
        <f>'DG cumulat '!D63-'DG eligibil'!D63</f>
        <v>0</v>
      </c>
      <c r="E63" s="10">
        <f>'DG cumulat '!E63-'DG eligibil'!E63</f>
        <v>0</v>
      </c>
      <c r="F63" s="10">
        <f>'DG cumulat '!F63-'DG eligibil'!F63</f>
        <v>0</v>
      </c>
    </row>
    <row r="64" spans="1:9" ht="12.95" customHeight="1" x14ac:dyDescent="0.2">
      <c r="A64" s="9">
        <v>524</v>
      </c>
      <c r="B64" s="41" t="s">
        <v>61</v>
      </c>
      <c r="C64" s="41"/>
      <c r="D64" s="10">
        <f>'DG cumulat '!D64-'DG eligibil'!D64</f>
        <v>0</v>
      </c>
      <c r="E64" s="10">
        <f>'DG cumulat '!E64-'DG eligibil'!E64</f>
        <v>0</v>
      </c>
      <c r="F64" s="10">
        <f>'DG cumulat '!F64-'DG eligibil'!F64</f>
        <v>0</v>
      </c>
    </row>
    <row r="65" spans="1:10" ht="23.1" customHeight="1" x14ac:dyDescent="0.2">
      <c r="A65" s="9">
        <v>525</v>
      </c>
      <c r="B65" s="34" t="s">
        <v>62</v>
      </c>
      <c r="C65" s="34"/>
      <c r="D65" s="10">
        <f>'DG cumulat '!D65-'DG eligibil'!D65</f>
        <v>0</v>
      </c>
      <c r="E65" s="10">
        <f>'DG cumulat '!E65-'DG eligibil'!E65</f>
        <v>0</v>
      </c>
      <c r="F65" s="10">
        <f>'DG cumulat '!F65-'DG eligibil'!F65</f>
        <v>0</v>
      </c>
    </row>
    <row r="66" spans="1:10" ht="39.75" customHeight="1" x14ac:dyDescent="0.2">
      <c r="A66" s="9">
        <v>53</v>
      </c>
      <c r="B66" s="41" t="s">
        <v>85</v>
      </c>
      <c r="C66" s="34"/>
      <c r="D66" s="10">
        <f>'DG cumulat '!D66-'DG eligibil'!D66</f>
        <v>645462.84000000008</v>
      </c>
      <c r="E66" s="10">
        <f>'DG cumulat '!E66-'DG eligibil'!E66</f>
        <v>135547.19640000002</v>
      </c>
      <c r="F66" s="10">
        <f>'DG cumulat '!F66-'DG eligibil'!F66</f>
        <v>781010.0364000001</v>
      </c>
      <c r="H66" s="11">
        <f>D66+'DG eligibil'!D66</f>
        <v>986439.84000000008</v>
      </c>
    </row>
    <row r="67" spans="1:10" ht="12.95" customHeight="1" x14ac:dyDescent="0.2">
      <c r="A67" s="9">
        <v>54</v>
      </c>
      <c r="B67" s="41" t="s">
        <v>64</v>
      </c>
      <c r="C67" s="41"/>
      <c r="D67" s="10">
        <f>'DG cumulat '!D67-'DG eligibil'!D67</f>
        <v>0</v>
      </c>
      <c r="E67" s="10">
        <f>'DG cumulat '!E67-'DG eligibil'!E67</f>
        <v>0</v>
      </c>
      <c r="F67" s="10">
        <f>'DG cumulat '!F67-'DG eligibil'!F67</f>
        <v>0</v>
      </c>
    </row>
    <row r="68" spans="1:10" ht="12.95" customHeight="1" x14ac:dyDescent="0.2">
      <c r="A68" s="3"/>
      <c r="B68" s="40" t="s">
        <v>65</v>
      </c>
      <c r="C68" s="40"/>
      <c r="D68" s="10">
        <f>'DG cumulat '!D68-'DG eligibil'!D68</f>
        <v>645462.84000000008</v>
      </c>
      <c r="E68" s="10">
        <f>'DG cumulat '!E68-'DG eligibil'!E68</f>
        <v>135547.19639999999</v>
      </c>
      <c r="F68" s="10">
        <f>'DG cumulat '!F68-'DG eligibil'!F68</f>
        <v>781010.0364000001</v>
      </c>
    </row>
    <row r="69" spans="1:10" ht="24.95" customHeight="1" x14ac:dyDescent="0.2">
      <c r="A69" s="34" t="s">
        <v>66</v>
      </c>
      <c r="B69" s="34"/>
      <c r="C69" s="34"/>
      <c r="D69" s="34"/>
      <c r="E69" s="34"/>
      <c r="F69" s="34"/>
    </row>
    <row r="70" spans="1:10" ht="12" customHeight="1" x14ac:dyDescent="0.2">
      <c r="A70" s="9">
        <v>61</v>
      </c>
      <c r="B70" s="41" t="s">
        <v>67</v>
      </c>
      <c r="C70" s="41"/>
      <c r="D70" s="10">
        <v>0</v>
      </c>
      <c r="E70" s="10">
        <v>0</v>
      </c>
      <c r="F70" s="10">
        <v>0</v>
      </c>
    </row>
    <row r="71" spans="1:10" ht="12.95" customHeight="1" x14ac:dyDescent="0.2">
      <c r="A71" s="9">
        <v>62</v>
      </c>
      <c r="B71" s="41" t="s">
        <v>68</v>
      </c>
      <c r="C71" s="41"/>
      <c r="D71" s="10">
        <v>0</v>
      </c>
      <c r="E71" s="10">
        <v>0</v>
      </c>
      <c r="F71" s="10">
        <v>0</v>
      </c>
    </row>
    <row r="72" spans="1:10" ht="12.95" customHeight="1" x14ac:dyDescent="0.2">
      <c r="A72" s="3"/>
      <c r="B72" s="40" t="s">
        <v>69</v>
      </c>
      <c r="C72" s="40"/>
      <c r="D72" s="5">
        <v>0</v>
      </c>
      <c r="E72" s="5">
        <v>0</v>
      </c>
      <c r="F72" s="5">
        <v>0</v>
      </c>
    </row>
    <row r="73" spans="1:10" ht="24.95" customHeight="1" x14ac:dyDescent="0.2">
      <c r="A73" s="34" t="s">
        <v>70</v>
      </c>
      <c r="B73" s="34"/>
      <c r="C73" s="34"/>
      <c r="D73" s="34"/>
      <c r="E73" s="34"/>
      <c r="F73" s="34"/>
    </row>
    <row r="74" spans="1:10" ht="23.1" customHeight="1" x14ac:dyDescent="0.2">
      <c r="A74" s="9">
        <v>71</v>
      </c>
      <c r="B74" s="34" t="s">
        <v>78</v>
      </c>
      <c r="C74" s="34"/>
      <c r="D74" s="10">
        <f>'DG cumulat '!D74-'DG eligibil'!D74</f>
        <v>994830.84800000011</v>
      </c>
      <c r="E74" s="10">
        <f>'DG cumulat '!E74-'DG eligibil'!E74</f>
        <v>208914.47808000003</v>
      </c>
      <c r="F74" s="10">
        <f>'DG cumulat '!F74-'DG eligibil'!F74</f>
        <v>1203745.32608</v>
      </c>
    </row>
    <row r="75" spans="1:10" ht="23.1" customHeight="1" x14ac:dyDescent="0.2">
      <c r="A75" s="9">
        <v>72</v>
      </c>
      <c r="B75" s="34" t="s">
        <v>72</v>
      </c>
      <c r="C75" s="34"/>
      <c r="D75" s="10">
        <f>'DG cumulat '!D75-'DG eligibil'!D75</f>
        <v>674627.53</v>
      </c>
      <c r="E75" s="10">
        <f>'DG cumulat '!E75-'DG eligibil'!E75</f>
        <v>141671.7813</v>
      </c>
      <c r="F75" s="10">
        <f>'DG cumulat '!F75-'DG eligibil'!F75</f>
        <v>816299.31129999994</v>
      </c>
    </row>
    <row r="76" spans="1:10" ht="12.95" customHeight="1" x14ac:dyDescent="0.2">
      <c r="A76" s="3"/>
      <c r="B76" s="40" t="s">
        <v>73</v>
      </c>
      <c r="C76" s="40"/>
      <c r="D76" s="10">
        <f>'DG cumulat '!D76-'DG eligibil'!D76</f>
        <v>1669458.3780000003</v>
      </c>
      <c r="E76" s="10">
        <f>'DG cumulat '!E76-'DG eligibil'!E76</f>
        <v>350586.25938</v>
      </c>
      <c r="F76" s="10">
        <f>'DG cumulat '!F76-'DG eligibil'!F76</f>
        <v>2020044.63738</v>
      </c>
    </row>
    <row r="77" spans="1:10" ht="12.95" customHeight="1" x14ac:dyDescent="0.2">
      <c r="A77" s="40" t="s">
        <v>74</v>
      </c>
      <c r="B77" s="40"/>
      <c r="C77" s="40"/>
      <c r="D77" s="5">
        <f>D11+D13+D39+D55+D68+D72+D76</f>
        <v>8286806.7280000001</v>
      </c>
      <c r="E77" s="5">
        <f t="shared" ref="E77" si="3">E11+E13+E39+E55+E68+E72+E76</f>
        <v>1740229.41288</v>
      </c>
      <c r="F77" s="5">
        <f>F11+F13+F39+F55+F68+F72+F76-0.01</f>
        <v>10027036.130880002</v>
      </c>
      <c r="H77" s="11"/>
      <c r="I77" s="11"/>
      <c r="J77" s="11"/>
    </row>
    <row r="78" spans="1:10" ht="12.95" customHeight="1" x14ac:dyDescent="0.2">
      <c r="A78" s="40" t="s">
        <v>75</v>
      </c>
      <c r="B78" s="40"/>
      <c r="C78" s="40"/>
      <c r="D78" s="5">
        <f>D8+D9+D10+D13+D41+D45+D57</f>
        <v>5691888.4400000004</v>
      </c>
      <c r="E78" s="5">
        <f>E8+E9+E10+E13+E41+E45+E57</f>
        <v>1195296.5723999999</v>
      </c>
      <c r="F78" s="5">
        <f>F8+F9+F10+F13+F41+F45+F57</f>
        <v>6887185.0124000013</v>
      </c>
      <c r="H78" s="11"/>
      <c r="I78" s="11"/>
      <c r="J78" s="11"/>
    </row>
    <row r="79" spans="1:10" ht="147.75" customHeight="1" x14ac:dyDescent="0.2">
      <c r="A79" s="43" t="s">
        <v>98</v>
      </c>
      <c r="B79" s="34"/>
      <c r="C79" s="34"/>
      <c r="D79" s="34"/>
      <c r="E79" s="34"/>
      <c r="F79" s="34"/>
    </row>
    <row r="80" spans="1:10" ht="12.95" customHeight="1" x14ac:dyDescent="0.2">
      <c r="A80" s="44" t="s">
        <v>76</v>
      </c>
      <c r="B80" s="44"/>
      <c r="C80" s="44"/>
      <c r="D80" s="44"/>
      <c r="E80" s="44"/>
      <c r="F80" s="44"/>
    </row>
    <row r="82" spans="2:2" x14ac:dyDescent="0.2">
      <c r="B82" s="27" t="s">
        <v>87</v>
      </c>
    </row>
    <row r="83" spans="2:2" x14ac:dyDescent="0.2">
      <c r="B83" s="24" t="s">
        <v>88</v>
      </c>
    </row>
    <row r="84" spans="2:2" x14ac:dyDescent="0.2">
      <c r="B84" s="14" t="s">
        <v>89</v>
      </c>
    </row>
    <row r="85" spans="2:2" ht="38.25" x14ac:dyDescent="0.2">
      <c r="B85" s="32" t="s">
        <v>93</v>
      </c>
    </row>
    <row r="87" spans="2:2" x14ac:dyDescent="0.2">
      <c r="B87" s="1" t="s">
        <v>97</v>
      </c>
    </row>
  </sheetData>
  <sheetProtection formatCells="0" formatColumns="0" formatRows="0" insertColumns="0" insertRows="0" insertHyperlinks="0" deleteColumns="0" deleteRows="0" sort="0" autoFilter="0" pivotTables="0"/>
  <mergeCells count="82">
    <mergeCell ref="B50:C50"/>
    <mergeCell ref="B51:C51"/>
    <mergeCell ref="B52:C52"/>
    <mergeCell ref="B53:C53"/>
    <mergeCell ref="B54:C54"/>
    <mergeCell ref="B55:C55"/>
    <mergeCell ref="A56:F56"/>
    <mergeCell ref="B57:C57"/>
    <mergeCell ref="B58:C58"/>
    <mergeCell ref="B59:C59"/>
    <mergeCell ref="B61:C61"/>
    <mergeCell ref="A73:F73"/>
    <mergeCell ref="B62:C62"/>
    <mergeCell ref="B63:C63"/>
    <mergeCell ref="B64:C64"/>
    <mergeCell ref="B65:C65"/>
    <mergeCell ref="B66:C66"/>
    <mergeCell ref="B67:C67"/>
    <mergeCell ref="B68:C68"/>
    <mergeCell ref="A69:F69"/>
    <mergeCell ref="B70:C70"/>
    <mergeCell ref="B71:C71"/>
    <mergeCell ref="B33:C33"/>
    <mergeCell ref="B34:C34"/>
    <mergeCell ref="B35:C35"/>
    <mergeCell ref="B41:C41"/>
    <mergeCell ref="B45:C45"/>
    <mergeCell ref="B46:C46"/>
    <mergeCell ref="B47:C47"/>
    <mergeCell ref="B48:C48"/>
    <mergeCell ref="B49:C49"/>
    <mergeCell ref="B42:C42"/>
    <mergeCell ref="B44:C44"/>
    <mergeCell ref="B43:C43"/>
    <mergeCell ref="B60:C60"/>
    <mergeCell ref="B23:C23"/>
    <mergeCell ref="B24:C24"/>
    <mergeCell ref="B29:C29"/>
    <mergeCell ref="B30:C30"/>
    <mergeCell ref="B31:C31"/>
    <mergeCell ref="B25:C25"/>
    <mergeCell ref="B26:C26"/>
    <mergeCell ref="B27:C27"/>
    <mergeCell ref="B28:C28"/>
    <mergeCell ref="B32:C32"/>
    <mergeCell ref="B37:C37"/>
    <mergeCell ref="B38:C38"/>
    <mergeCell ref="B39:C39"/>
    <mergeCell ref="A40:F40"/>
    <mergeCell ref="B36:C36"/>
    <mergeCell ref="A80:F80"/>
    <mergeCell ref="A77:C77"/>
    <mergeCell ref="A78:C78"/>
    <mergeCell ref="A79:F79"/>
    <mergeCell ref="B72:C72"/>
    <mergeCell ref="B76:C76"/>
    <mergeCell ref="B74:C74"/>
    <mergeCell ref="B75:C75"/>
    <mergeCell ref="B22:C22"/>
    <mergeCell ref="B11:C11"/>
    <mergeCell ref="A12:F12"/>
    <mergeCell ref="B13:C13"/>
    <mergeCell ref="A14:F14"/>
    <mergeCell ref="B15:C15"/>
    <mergeCell ref="B16:C16"/>
    <mergeCell ref="B17:C17"/>
    <mergeCell ref="B18:C18"/>
    <mergeCell ref="B19:C19"/>
    <mergeCell ref="B20:C20"/>
    <mergeCell ref="B21:C21"/>
    <mergeCell ref="B10:C10"/>
    <mergeCell ref="A1:B1"/>
    <mergeCell ref="C1:D1"/>
    <mergeCell ref="E1:F1"/>
    <mergeCell ref="A2:F2"/>
    <mergeCell ref="A3:A4"/>
    <mergeCell ref="B3:C4"/>
    <mergeCell ref="B5:C5"/>
    <mergeCell ref="A6:F6"/>
    <mergeCell ref="B7:C7"/>
    <mergeCell ref="B8:C8"/>
    <mergeCell ref="B9:C9"/>
  </mergeCells>
  <hyperlinks>
    <hyperlink ref="A80" r:id="rId1" display="http://www.devize.ro/" xr:uid="{00000000-0004-0000-0200-000000000000}"/>
  </hyperlinks>
  <pageMargins left="0.25" right="0.25" top="0.75" bottom="0.75" header="0.30000001192092896" footer="0.30000001192092896"/>
  <pageSetup paperSize="9" orientation="portrait" errors="blank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7"/>
  <sheetViews>
    <sheetView topLeftCell="A71" workbookViewId="0">
      <selection activeCell="J79" sqref="J79"/>
    </sheetView>
  </sheetViews>
  <sheetFormatPr defaultRowHeight="12.75" x14ac:dyDescent="0.2"/>
  <cols>
    <col min="1" max="1" width="5.83203125" style="1" customWidth="1"/>
    <col min="2" max="2" width="30.1640625" style="1" customWidth="1"/>
    <col min="3" max="3" width="23.6640625" style="1" customWidth="1"/>
    <col min="4" max="4" width="16.83203125" style="2" customWidth="1"/>
    <col min="5" max="5" width="16.1640625" style="2" customWidth="1"/>
    <col min="6" max="6" width="16.6640625" style="2" customWidth="1"/>
    <col min="7" max="7" width="33.33203125" customWidth="1"/>
    <col min="8" max="8" width="12.83203125" customWidth="1"/>
    <col min="9" max="9" width="17.5" customWidth="1"/>
    <col min="10" max="10" width="13.1640625" style="11" customWidth="1"/>
    <col min="11" max="11" width="16.83203125" customWidth="1"/>
    <col min="12" max="12" width="11.6640625" style="11" bestFit="1" customWidth="1"/>
    <col min="13" max="13" width="12.6640625" style="11" bestFit="1" customWidth="1"/>
  </cols>
  <sheetData>
    <row r="1" spans="1:13" ht="14.1" customHeight="1" x14ac:dyDescent="0.2">
      <c r="A1" s="34">
        <v>0</v>
      </c>
      <c r="B1" s="34"/>
      <c r="C1" s="34"/>
      <c r="D1" s="34"/>
      <c r="E1" s="48"/>
      <c r="F1" s="48"/>
    </row>
    <row r="2" spans="1:13" ht="101.25" customHeight="1" x14ac:dyDescent="0.2">
      <c r="A2" s="52" t="s">
        <v>96</v>
      </c>
      <c r="B2" s="34"/>
      <c r="C2" s="34"/>
      <c r="D2" s="34"/>
      <c r="E2" s="34"/>
      <c r="F2" s="34"/>
      <c r="I2" s="11"/>
    </row>
    <row r="3" spans="1:13" ht="24" customHeight="1" x14ac:dyDescent="0.2">
      <c r="A3" s="34" t="s">
        <v>1</v>
      </c>
      <c r="B3" s="34" t="s">
        <v>2</v>
      </c>
      <c r="C3" s="34"/>
      <c r="D3" s="4" t="s">
        <v>3</v>
      </c>
      <c r="E3" s="5" t="s">
        <v>4</v>
      </c>
      <c r="F3" s="4" t="s">
        <v>5</v>
      </c>
      <c r="I3" s="11"/>
    </row>
    <row r="4" spans="1:13" ht="14.1" customHeight="1" x14ac:dyDescent="0.2">
      <c r="A4" s="34"/>
      <c r="B4" s="34"/>
      <c r="C4" s="34"/>
      <c r="D4" s="6" t="s">
        <v>6</v>
      </c>
      <c r="E4" s="6" t="s">
        <v>6</v>
      </c>
      <c r="F4" s="6" t="s">
        <v>6</v>
      </c>
    </row>
    <row r="5" spans="1:13" ht="14.1" customHeight="1" x14ac:dyDescent="0.2">
      <c r="A5" s="7">
        <v>1</v>
      </c>
      <c r="B5" s="50">
        <v>2</v>
      </c>
      <c r="C5" s="50"/>
      <c r="D5" s="8">
        <v>3</v>
      </c>
      <c r="E5" s="8">
        <v>4</v>
      </c>
      <c r="F5" s="8">
        <v>5</v>
      </c>
      <c r="I5" s="11"/>
    </row>
    <row r="6" spans="1:13" ht="24" customHeight="1" x14ac:dyDescent="0.2">
      <c r="A6" s="34" t="s">
        <v>7</v>
      </c>
      <c r="B6" s="34"/>
      <c r="C6" s="34"/>
      <c r="D6" s="34"/>
      <c r="E6" s="34"/>
      <c r="F6" s="34"/>
    </row>
    <row r="7" spans="1:13" ht="12" customHeight="1" x14ac:dyDescent="0.2">
      <c r="A7" s="9">
        <v>11</v>
      </c>
      <c r="B7" s="41" t="s">
        <v>8</v>
      </c>
      <c r="C7" s="41"/>
      <c r="D7" s="10">
        <v>0</v>
      </c>
      <c r="E7" s="10">
        <f>D7*0.19</f>
        <v>0</v>
      </c>
      <c r="F7" s="10">
        <f>D7+E7</f>
        <v>0</v>
      </c>
    </row>
    <row r="8" spans="1:13" s="28" customFormat="1" ht="14.25" customHeight="1" x14ac:dyDescent="0.2">
      <c r="A8" s="9">
        <v>12</v>
      </c>
      <c r="B8" s="41" t="s">
        <v>92</v>
      </c>
      <c r="C8" s="41"/>
      <c r="D8" s="10">
        <v>0</v>
      </c>
      <c r="E8" s="10">
        <f>D8*0.19</f>
        <v>0</v>
      </c>
      <c r="F8" s="10">
        <f>D8+E8</f>
        <v>0</v>
      </c>
      <c r="H8" s="29"/>
      <c r="J8" s="29"/>
      <c r="L8" s="29"/>
      <c r="M8" s="29"/>
    </row>
    <row r="9" spans="1:13" ht="23.1" customHeight="1" x14ac:dyDescent="0.2">
      <c r="A9" s="9">
        <v>13</v>
      </c>
      <c r="B9" s="34" t="s">
        <v>9</v>
      </c>
      <c r="C9" s="34"/>
      <c r="D9" s="10">
        <v>0</v>
      </c>
      <c r="E9" s="10">
        <f>D9*0.19</f>
        <v>0</v>
      </c>
      <c r="F9" s="10">
        <f>D9+E9</f>
        <v>0</v>
      </c>
    </row>
    <row r="10" spans="1:13" ht="12.95" customHeight="1" x14ac:dyDescent="0.2">
      <c r="A10" s="9">
        <v>14</v>
      </c>
      <c r="B10" s="41" t="s">
        <v>10</v>
      </c>
      <c r="C10" s="41"/>
      <c r="D10" s="10">
        <v>0</v>
      </c>
      <c r="E10" s="10">
        <f>D10*0.19</f>
        <v>0</v>
      </c>
      <c r="F10" s="10">
        <f>D10+E10</f>
        <v>0</v>
      </c>
    </row>
    <row r="11" spans="1:13" ht="14.1" customHeight="1" x14ac:dyDescent="0.2">
      <c r="A11" s="3"/>
      <c r="B11" s="40" t="s">
        <v>11</v>
      </c>
      <c r="C11" s="40"/>
      <c r="D11" s="5">
        <f>SUM(D7:D10)</f>
        <v>0</v>
      </c>
      <c r="E11" s="6">
        <f>D11*0.19</f>
        <v>0</v>
      </c>
      <c r="F11" s="6">
        <f>D11+E11</f>
        <v>0</v>
      </c>
      <c r="H11" s="11"/>
      <c r="I11" s="11"/>
    </row>
    <row r="12" spans="1:13" ht="24" customHeight="1" x14ac:dyDescent="0.2">
      <c r="A12" s="34" t="s">
        <v>12</v>
      </c>
      <c r="B12" s="34"/>
      <c r="C12" s="34"/>
      <c r="D12" s="34"/>
      <c r="E12" s="34"/>
      <c r="F12" s="34"/>
      <c r="H12" s="11"/>
      <c r="I12" s="11"/>
    </row>
    <row r="13" spans="1:13" ht="12.95" customHeight="1" x14ac:dyDescent="0.2">
      <c r="A13" s="15"/>
      <c r="B13" s="49" t="s">
        <v>13</v>
      </c>
      <c r="C13" s="49"/>
      <c r="D13" s="21">
        <v>2353.4899999999998</v>
      </c>
      <c r="E13" s="21">
        <f>0.21*D13</f>
        <v>494.23289999999992</v>
      </c>
      <c r="F13" s="21">
        <f>D13+E13</f>
        <v>2847.7228999999998</v>
      </c>
      <c r="G13" s="11">
        <f>'DG conexe eligibil'!F13+'DG conexe neeligibil'!F13</f>
        <v>2847.7228999999998</v>
      </c>
      <c r="H13" s="11"/>
      <c r="I13" s="11"/>
    </row>
    <row r="14" spans="1:13" ht="24.95" customHeight="1" x14ac:dyDescent="0.2">
      <c r="A14" s="34" t="s">
        <v>14</v>
      </c>
      <c r="B14" s="34"/>
      <c r="C14" s="34"/>
      <c r="D14" s="34"/>
      <c r="E14" s="34"/>
      <c r="F14" s="34"/>
      <c r="G14" s="11">
        <f>'DG conexe eligibil'!D14+'DG conexe neeligibil'!D14</f>
        <v>0</v>
      </c>
      <c r="H14" s="11"/>
      <c r="I14" s="11"/>
    </row>
    <row r="15" spans="1:13" ht="12" customHeight="1" x14ac:dyDescent="0.2">
      <c r="A15" s="9">
        <v>31</v>
      </c>
      <c r="B15" s="41" t="s">
        <v>15</v>
      </c>
      <c r="C15" s="41"/>
      <c r="D15" s="10">
        <v>0</v>
      </c>
      <c r="E15" s="10">
        <f>D15*0.19</f>
        <v>0</v>
      </c>
      <c r="F15" s="10">
        <f>D15+E15</f>
        <v>0</v>
      </c>
      <c r="G15" s="11">
        <f>'DG conexe eligibil'!D15+'DG conexe neeligibil'!D15</f>
        <v>0</v>
      </c>
      <c r="H15" s="11"/>
      <c r="I15" s="11"/>
    </row>
    <row r="16" spans="1:13" ht="12.95" customHeight="1" x14ac:dyDescent="0.2">
      <c r="A16" s="9">
        <v>311</v>
      </c>
      <c r="B16" s="41" t="s">
        <v>16</v>
      </c>
      <c r="C16" s="41"/>
      <c r="D16" s="10">
        <v>0</v>
      </c>
      <c r="E16" s="10">
        <f t="shared" ref="E16:E38" si="0">D16*0.19</f>
        <v>0</v>
      </c>
      <c r="F16" s="10">
        <f t="shared" ref="F16:F38" si="1">D16+E16</f>
        <v>0</v>
      </c>
      <c r="G16" s="11">
        <f>'DG conexe eligibil'!D16+'DG conexe neeligibil'!D16</f>
        <v>0</v>
      </c>
      <c r="H16" s="11"/>
      <c r="I16" s="11"/>
    </row>
    <row r="17" spans="1:9" ht="12.95" customHeight="1" x14ac:dyDescent="0.2">
      <c r="A17" s="9">
        <v>312</v>
      </c>
      <c r="B17" s="41" t="s">
        <v>17</v>
      </c>
      <c r="C17" s="41"/>
      <c r="D17" s="10">
        <v>0</v>
      </c>
      <c r="E17" s="10">
        <f t="shared" si="0"/>
        <v>0</v>
      </c>
      <c r="F17" s="10">
        <f t="shared" si="1"/>
        <v>0</v>
      </c>
      <c r="G17" s="11">
        <f>'DG conexe eligibil'!D17+'DG conexe neeligibil'!D17</f>
        <v>0</v>
      </c>
      <c r="H17" s="11"/>
      <c r="I17" s="11"/>
    </row>
    <row r="18" spans="1:9" ht="12.95" customHeight="1" x14ac:dyDescent="0.2">
      <c r="A18" s="9">
        <v>313</v>
      </c>
      <c r="B18" s="41" t="s">
        <v>18</v>
      </c>
      <c r="C18" s="41"/>
      <c r="D18" s="10">
        <v>0</v>
      </c>
      <c r="E18" s="10">
        <f t="shared" si="0"/>
        <v>0</v>
      </c>
      <c r="F18" s="10">
        <f t="shared" si="1"/>
        <v>0</v>
      </c>
      <c r="G18" s="11">
        <f>'DG conexe eligibil'!D18+'DG conexe neeligibil'!D18</f>
        <v>0</v>
      </c>
      <c r="H18" s="11"/>
      <c r="I18" s="11"/>
    </row>
    <row r="19" spans="1:9" ht="23.1" customHeight="1" x14ac:dyDescent="0.2">
      <c r="A19" s="9">
        <v>32</v>
      </c>
      <c r="B19" s="34" t="s">
        <v>19</v>
      </c>
      <c r="C19" s="34"/>
      <c r="D19" s="10">
        <v>0</v>
      </c>
      <c r="E19" s="10">
        <f t="shared" si="0"/>
        <v>0</v>
      </c>
      <c r="F19" s="10">
        <f t="shared" si="1"/>
        <v>0</v>
      </c>
      <c r="G19" s="11">
        <f>'DG conexe eligibil'!D19+'DG conexe neeligibil'!D19</f>
        <v>0</v>
      </c>
      <c r="H19" s="11"/>
      <c r="I19" s="11"/>
    </row>
    <row r="20" spans="1:9" ht="12.95" customHeight="1" x14ac:dyDescent="0.2">
      <c r="A20" s="9">
        <v>33</v>
      </c>
      <c r="B20" s="41" t="s">
        <v>20</v>
      </c>
      <c r="C20" s="41"/>
      <c r="D20" s="10">
        <v>0</v>
      </c>
      <c r="E20" s="10">
        <f t="shared" si="0"/>
        <v>0</v>
      </c>
      <c r="F20" s="10">
        <f t="shared" si="1"/>
        <v>0</v>
      </c>
      <c r="G20" s="11">
        <f>'DG conexe eligibil'!D20+'DG conexe neeligibil'!D20</f>
        <v>0</v>
      </c>
      <c r="H20" s="11"/>
      <c r="I20" s="11"/>
    </row>
    <row r="21" spans="1:9" ht="23.1" customHeight="1" x14ac:dyDescent="0.2">
      <c r="A21" s="9">
        <v>34</v>
      </c>
      <c r="B21" s="34" t="s">
        <v>21</v>
      </c>
      <c r="C21" s="34"/>
      <c r="D21" s="10">
        <v>0</v>
      </c>
      <c r="E21" s="10">
        <f t="shared" si="0"/>
        <v>0</v>
      </c>
      <c r="F21" s="10">
        <f t="shared" si="1"/>
        <v>0</v>
      </c>
      <c r="G21" s="11">
        <f>'DG conexe eligibil'!D21+'DG conexe neeligibil'!D21</f>
        <v>0</v>
      </c>
      <c r="H21" s="11"/>
      <c r="I21" s="11"/>
    </row>
    <row r="22" spans="1:9" ht="12.95" customHeight="1" x14ac:dyDescent="0.2">
      <c r="A22" s="9">
        <v>35</v>
      </c>
      <c r="B22" s="41" t="s">
        <v>22</v>
      </c>
      <c r="C22" s="41"/>
      <c r="D22" s="10">
        <f>SUM(D23:D28)</f>
        <v>0</v>
      </c>
      <c r="E22" s="10">
        <f t="shared" si="0"/>
        <v>0</v>
      </c>
      <c r="F22" s="10">
        <f t="shared" si="1"/>
        <v>0</v>
      </c>
      <c r="G22" s="11">
        <f>'DG conexe eligibil'!D22+'DG conexe neeligibil'!D22</f>
        <v>0</v>
      </c>
      <c r="H22" s="11"/>
      <c r="I22" s="11"/>
    </row>
    <row r="23" spans="1:9" ht="12.95" customHeight="1" x14ac:dyDescent="0.2">
      <c r="A23" s="9">
        <v>351</v>
      </c>
      <c r="B23" s="41" t="s">
        <v>23</v>
      </c>
      <c r="C23" s="41"/>
      <c r="D23" s="10">
        <v>0</v>
      </c>
      <c r="E23" s="10">
        <f t="shared" si="0"/>
        <v>0</v>
      </c>
      <c r="F23" s="10">
        <f t="shared" si="1"/>
        <v>0</v>
      </c>
      <c r="G23" s="11">
        <f>'DG conexe eligibil'!D23+'DG conexe neeligibil'!D23</f>
        <v>0</v>
      </c>
      <c r="H23" s="11"/>
      <c r="I23" s="11"/>
    </row>
    <row r="24" spans="1:9" ht="12.95" customHeight="1" x14ac:dyDescent="0.2">
      <c r="A24" s="9">
        <v>352</v>
      </c>
      <c r="B24" s="41" t="s">
        <v>24</v>
      </c>
      <c r="C24" s="41"/>
      <c r="D24" s="10">
        <v>0</v>
      </c>
      <c r="E24" s="10">
        <f t="shared" si="0"/>
        <v>0</v>
      </c>
      <c r="F24" s="10">
        <f t="shared" si="1"/>
        <v>0</v>
      </c>
      <c r="G24" s="11">
        <f>'DG conexe eligibil'!D24+'DG conexe neeligibil'!D24</f>
        <v>0</v>
      </c>
      <c r="H24" s="11"/>
      <c r="I24" s="11"/>
    </row>
    <row r="25" spans="1:9" ht="23.1" customHeight="1" x14ac:dyDescent="0.2">
      <c r="A25" s="9">
        <v>353</v>
      </c>
      <c r="B25" s="34" t="s">
        <v>25</v>
      </c>
      <c r="C25" s="34"/>
      <c r="D25" s="10">
        <v>0</v>
      </c>
      <c r="E25" s="10">
        <f t="shared" si="0"/>
        <v>0</v>
      </c>
      <c r="F25" s="10">
        <f t="shared" si="1"/>
        <v>0</v>
      </c>
      <c r="G25" s="11">
        <f>'DG conexe eligibil'!D25+'DG conexe neeligibil'!D25</f>
        <v>0</v>
      </c>
      <c r="H25" s="11"/>
      <c r="I25" s="11"/>
    </row>
    <row r="26" spans="1:9" ht="24" customHeight="1" x14ac:dyDescent="0.2">
      <c r="A26" s="9">
        <v>354</v>
      </c>
      <c r="B26" s="34" t="s">
        <v>26</v>
      </c>
      <c r="C26" s="34"/>
      <c r="D26" s="10">
        <v>0</v>
      </c>
      <c r="E26" s="10">
        <f t="shared" si="0"/>
        <v>0</v>
      </c>
      <c r="F26" s="10">
        <f t="shared" si="1"/>
        <v>0</v>
      </c>
      <c r="G26" s="11">
        <f>'DG conexe eligibil'!D26+'DG conexe neeligibil'!D26</f>
        <v>0</v>
      </c>
      <c r="H26" s="11"/>
      <c r="I26" s="11"/>
    </row>
    <row r="27" spans="1:9" ht="23.1" customHeight="1" x14ac:dyDescent="0.2">
      <c r="A27" s="9">
        <v>355</v>
      </c>
      <c r="B27" s="34" t="s">
        <v>27</v>
      </c>
      <c r="C27" s="34"/>
      <c r="D27" s="10">
        <v>0</v>
      </c>
      <c r="E27" s="10">
        <f t="shared" si="0"/>
        <v>0</v>
      </c>
      <c r="F27" s="10">
        <f t="shared" si="1"/>
        <v>0</v>
      </c>
      <c r="G27" s="11">
        <f>'DG conexe eligibil'!D27+'DG conexe neeligibil'!D27</f>
        <v>0</v>
      </c>
      <c r="H27" s="11"/>
      <c r="I27" s="11"/>
    </row>
    <row r="28" spans="1:9" ht="12.95" customHeight="1" x14ac:dyDescent="0.2">
      <c r="A28" s="9">
        <v>356</v>
      </c>
      <c r="B28" s="41" t="s">
        <v>28</v>
      </c>
      <c r="C28" s="41"/>
      <c r="D28" s="10">
        <v>0</v>
      </c>
      <c r="E28" s="10">
        <f t="shared" si="0"/>
        <v>0</v>
      </c>
      <c r="F28" s="10">
        <f t="shared" si="1"/>
        <v>0</v>
      </c>
      <c r="G28" s="11">
        <f>'DG conexe eligibil'!D28+'DG conexe neeligibil'!D28</f>
        <v>0</v>
      </c>
      <c r="H28" s="11"/>
      <c r="I28" s="11"/>
    </row>
    <row r="29" spans="1:9" ht="12.95" customHeight="1" x14ac:dyDescent="0.2">
      <c r="A29" s="9">
        <v>36</v>
      </c>
      <c r="B29" s="41" t="s">
        <v>29</v>
      </c>
      <c r="C29" s="41"/>
      <c r="D29" s="10">
        <v>0</v>
      </c>
      <c r="E29" s="10">
        <f t="shared" si="0"/>
        <v>0</v>
      </c>
      <c r="F29" s="10">
        <f t="shared" si="1"/>
        <v>0</v>
      </c>
      <c r="G29" s="11">
        <f>'DG conexe eligibil'!D29+'DG conexe neeligibil'!D29</f>
        <v>0</v>
      </c>
      <c r="H29" s="11"/>
      <c r="I29" s="11"/>
    </row>
    <row r="30" spans="1:9" ht="12.95" customHeight="1" x14ac:dyDescent="0.2">
      <c r="A30" s="9">
        <v>37</v>
      </c>
      <c r="B30" s="41" t="s">
        <v>30</v>
      </c>
      <c r="C30" s="41"/>
      <c r="D30" s="10">
        <v>0</v>
      </c>
      <c r="E30" s="10">
        <f t="shared" si="0"/>
        <v>0</v>
      </c>
      <c r="F30" s="10">
        <f t="shared" si="1"/>
        <v>0</v>
      </c>
      <c r="G30" s="11">
        <f>'DG conexe eligibil'!D30+'DG conexe neeligibil'!D30</f>
        <v>0</v>
      </c>
      <c r="H30" s="11"/>
      <c r="I30" s="11"/>
    </row>
    <row r="31" spans="1:9" ht="12.95" customHeight="1" x14ac:dyDescent="0.2">
      <c r="A31" s="9">
        <v>371</v>
      </c>
      <c r="B31" s="41" t="s">
        <v>31</v>
      </c>
      <c r="C31" s="41"/>
      <c r="D31" s="10">
        <v>0</v>
      </c>
      <c r="E31" s="10">
        <f t="shared" si="0"/>
        <v>0</v>
      </c>
      <c r="F31" s="10">
        <f t="shared" si="1"/>
        <v>0</v>
      </c>
      <c r="G31" s="11">
        <f>'DG conexe eligibil'!D31+'DG conexe neeligibil'!D31</f>
        <v>0</v>
      </c>
      <c r="H31" s="11"/>
      <c r="I31" s="11"/>
    </row>
    <row r="32" spans="1:9" ht="12.95" customHeight="1" x14ac:dyDescent="0.2">
      <c r="A32" s="9">
        <v>372</v>
      </c>
      <c r="B32" s="41" t="s">
        <v>32</v>
      </c>
      <c r="C32" s="41"/>
      <c r="D32" s="10">
        <v>0</v>
      </c>
      <c r="E32" s="10">
        <f t="shared" si="0"/>
        <v>0</v>
      </c>
      <c r="F32" s="10">
        <f t="shared" si="1"/>
        <v>0</v>
      </c>
      <c r="G32" s="11">
        <f>'DG conexe eligibil'!D32+'DG conexe neeligibil'!D32</f>
        <v>0</v>
      </c>
      <c r="H32" s="11"/>
      <c r="I32" s="11"/>
    </row>
    <row r="33" spans="1:9" ht="12.95" customHeight="1" x14ac:dyDescent="0.2">
      <c r="A33" s="9">
        <v>38</v>
      </c>
      <c r="B33" s="41" t="s">
        <v>33</v>
      </c>
      <c r="C33" s="41"/>
      <c r="D33" s="10">
        <f>D34+D37+D38</f>
        <v>0</v>
      </c>
      <c r="E33" s="10">
        <f t="shared" si="0"/>
        <v>0</v>
      </c>
      <c r="F33" s="10">
        <f t="shared" si="1"/>
        <v>0</v>
      </c>
      <c r="G33" s="11">
        <f>'DG conexe eligibil'!D33+'DG conexe neeligibil'!D33</f>
        <v>0</v>
      </c>
      <c r="H33" s="11"/>
      <c r="I33" s="11"/>
    </row>
    <row r="34" spans="1:9" ht="12.95" customHeight="1" x14ac:dyDescent="0.2">
      <c r="A34" s="9">
        <v>381</v>
      </c>
      <c r="B34" s="41" t="s">
        <v>34</v>
      </c>
      <c r="C34" s="41"/>
      <c r="D34" s="10">
        <f>D35+D36</f>
        <v>0</v>
      </c>
      <c r="E34" s="10">
        <f t="shared" si="0"/>
        <v>0</v>
      </c>
      <c r="F34" s="10">
        <f t="shared" si="1"/>
        <v>0</v>
      </c>
      <c r="G34" s="11">
        <f>'DG conexe eligibil'!D34+'DG conexe neeligibil'!D34</f>
        <v>0</v>
      </c>
      <c r="H34" s="11"/>
      <c r="I34" s="11"/>
    </row>
    <row r="35" spans="1:9" ht="12.95" customHeight="1" x14ac:dyDescent="0.2">
      <c r="A35" s="9">
        <v>3811</v>
      </c>
      <c r="B35" s="41" t="s">
        <v>35</v>
      </c>
      <c r="C35" s="41"/>
      <c r="D35" s="10">
        <v>0</v>
      </c>
      <c r="E35" s="10">
        <f t="shared" si="0"/>
        <v>0</v>
      </c>
      <c r="F35" s="10">
        <f t="shared" si="1"/>
        <v>0</v>
      </c>
      <c r="G35" s="11">
        <f>'DG conexe eligibil'!D35+'DG conexe neeligibil'!D35</f>
        <v>0</v>
      </c>
      <c r="H35" s="11"/>
      <c r="I35" s="11"/>
    </row>
    <row r="36" spans="1:9" ht="35.1" customHeight="1" x14ac:dyDescent="0.2">
      <c r="A36" s="9">
        <v>3812</v>
      </c>
      <c r="B36" s="34" t="s">
        <v>36</v>
      </c>
      <c r="C36" s="34"/>
      <c r="D36" s="10">
        <v>0</v>
      </c>
      <c r="E36" s="10">
        <f t="shared" si="0"/>
        <v>0</v>
      </c>
      <c r="F36" s="10">
        <f t="shared" si="1"/>
        <v>0</v>
      </c>
      <c r="G36" s="11">
        <f>'DG conexe eligibil'!D36+'DG conexe neeligibil'!D36</f>
        <v>0</v>
      </c>
      <c r="H36" s="11"/>
      <c r="I36" s="11"/>
    </row>
    <row r="37" spans="1:9" ht="12.95" customHeight="1" x14ac:dyDescent="0.2">
      <c r="A37" s="9">
        <v>382</v>
      </c>
      <c r="B37" s="41" t="s">
        <v>37</v>
      </c>
      <c r="C37" s="41"/>
      <c r="D37" s="10">
        <v>0</v>
      </c>
      <c r="E37" s="10">
        <f t="shared" si="0"/>
        <v>0</v>
      </c>
      <c r="F37" s="10">
        <f t="shared" si="1"/>
        <v>0</v>
      </c>
      <c r="G37" s="11">
        <f>'DG conexe eligibil'!D37+'DG conexe neeligibil'!D37</f>
        <v>0</v>
      </c>
      <c r="H37" s="11"/>
      <c r="I37" s="11"/>
    </row>
    <row r="38" spans="1:9" ht="12" customHeight="1" x14ac:dyDescent="0.2">
      <c r="A38" s="9">
        <v>383</v>
      </c>
      <c r="B38" s="41" t="s">
        <v>38</v>
      </c>
      <c r="C38" s="41"/>
      <c r="D38" s="10">
        <v>0</v>
      </c>
      <c r="E38" s="10">
        <f t="shared" si="0"/>
        <v>0</v>
      </c>
      <c r="F38" s="10">
        <f t="shared" si="1"/>
        <v>0</v>
      </c>
      <c r="G38" s="11">
        <f>'DG conexe eligibil'!D38+'DG conexe neeligibil'!D38</f>
        <v>0</v>
      </c>
      <c r="H38" s="11"/>
      <c r="I38" s="11"/>
    </row>
    <row r="39" spans="1:9" ht="14.1" customHeight="1" x14ac:dyDescent="0.2">
      <c r="A39" s="3"/>
      <c r="B39" s="40" t="s">
        <v>39</v>
      </c>
      <c r="C39" s="40"/>
      <c r="D39" s="5">
        <f>D15+D19+D20+D21+D22+D29+D30+D33</f>
        <v>0</v>
      </c>
      <c r="E39" s="5">
        <f>E15+E19+E20+E21+E22+E29+E30+E33</f>
        <v>0</v>
      </c>
      <c r="F39" s="5">
        <f>F15+F19+F20+F21+F22+F29+F30+F33</f>
        <v>0</v>
      </c>
      <c r="G39" s="11">
        <f>'DG conexe eligibil'!D39+'DG conexe neeligibil'!D39</f>
        <v>0</v>
      </c>
      <c r="H39" s="11"/>
      <c r="I39" s="11"/>
    </row>
    <row r="40" spans="1:9" ht="24" customHeight="1" x14ac:dyDescent="0.2">
      <c r="A40" s="34" t="s">
        <v>40</v>
      </c>
      <c r="B40" s="34"/>
      <c r="C40" s="34"/>
      <c r="D40" s="34"/>
      <c r="E40" s="34"/>
      <c r="F40" s="34"/>
      <c r="G40" s="11">
        <f>'DG conexe eligibil'!D40+'DG conexe neeligibil'!D40</f>
        <v>0</v>
      </c>
      <c r="H40" s="11"/>
      <c r="I40" s="11"/>
    </row>
    <row r="41" spans="1:9" ht="12" customHeight="1" x14ac:dyDescent="0.2">
      <c r="A41" s="9">
        <v>41</v>
      </c>
      <c r="B41" s="41" t="s">
        <v>41</v>
      </c>
      <c r="C41" s="41"/>
      <c r="D41" s="10">
        <f>D42+D43+D44</f>
        <v>5598648.5099999998</v>
      </c>
      <c r="E41" s="10">
        <f>D41*0.21</f>
        <v>1175716.1871</v>
      </c>
      <c r="F41" s="10">
        <f>D41+E41</f>
        <v>6774364.6970999995</v>
      </c>
      <c r="G41" s="11"/>
      <c r="H41" s="11"/>
      <c r="I41" s="11"/>
    </row>
    <row r="42" spans="1:9" ht="23.25" customHeight="1" x14ac:dyDescent="0.2">
      <c r="A42" s="25"/>
      <c r="B42" s="36" t="s">
        <v>81</v>
      </c>
      <c r="C42" s="37"/>
      <c r="D42" s="26">
        <v>0</v>
      </c>
      <c r="E42" s="26">
        <f>D42*0.19</f>
        <v>0</v>
      </c>
      <c r="F42" s="26">
        <f>D42+E42</f>
        <v>0</v>
      </c>
      <c r="G42" s="11"/>
      <c r="H42" s="11"/>
      <c r="I42" s="11"/>
    </row>
    <row r="43" spans="1:9" ht="23.25" customHeight="1" x14ac:dyDescent="0.2">
      <c r="A43" s="19"/>
      <c r="B43" s="47" t="s">
        <v>82</v>
      </c>
      <c r="C43" s="47"/>
      <c r="D43" s="20">
        <v>0</v>
      </c>
      <c r="E43" s="20">
        <f>D43*0.19</f>
        <v>0</v>
      </c>
      <c r="F43" s="20">
        <f>D43+E43</f>
        <v>0</v>
      </c>
      <c r="G43" s="11"/>
      <c r="H43" s="11"/>
      <c r="I43" s="11"/>
    </row>
    <row r="44" spans="1:9" ht="12" customHeight="1" x14ac:dyDescent="0.2">
      <c r="A44" s="22"/>
      <c r="B44" s="38" t="s">
        <v>80</v>
      </c>
      <c r="C44" s="39"/>
      <c r="D44" s="23">
        <v>5598648.5099999998</v>
      </c>
      <c r="E44" s="23">
        <f>D44*0.21</f>
        <v>1175716.1871</v>
      </c>
      <c r="F44" s="23">
        <f>D44+E44</f>
        <v>6774364.6970999995</v>
      </c>
      <c r="G44" s="11"/>
      <c r="H44" s="11"/>
      <c r="I44" s="11"/>
    </row>
    <row r="45" spans="1:9" ht="12.95" customHeight="1" x14ac:dyDescent="0.2">
      <c r="A45" s="22">
        <v>42</v>
      </c>
      <c r="B45" s="45" t="s">
        <v>42</v>
      </c>
      <c r="C45" s="45"/>
      <c r="D45" s="23">
        <v>90886.44</v>
      </c>
      <c r="E45" s="23">
        <f>D45*0.21</f>
        <v>19086.152399999999</v>
      </c>
      <c r="F45" s="23">
        <f t="shared" ref="F45:F54" si="2">D45+E45</f>
        <v>109972.59239999999</v>
      </c>
      <c r="G45" s="11"/>
      <c r="H45" s="11"/>
      <c r="I45" s="11"/>
    </row>
    <row r="46" spans="1:9" ht="23.1" customHeight="1" x14ac:dyDescent="0.2">
      <c r="A46" s="22">
        <v>43</v>
      </c>
      <c r="B46" s="46" t="s">
        <v>43</v>
      </c>
      <c r="C46" s="46"/>
      <c r="D46" s="23">
        <f>SUM(D47:D49)</f>
        <v>563501.22</v>
      </c>
      <c r="E46" s="23">
        <f>D46*0.21</f>
        <v>118335.25619999999</v>
      </c>
      <c r="F46" s="23">
        <f t="shared" si="2"/>
        <v>681836.47619999992</v>
      </c>
      <c r="G46" s="11"/>
      <c r="H46" s="11"/>
      <c r="I46" s="11"/>
    </row>
    <row r="47" spans="1:9" ht="12.95" customHeight="1" x14ac:dyDescent="0.2">
      <c r="A47" s="22">
        <v>4311</v>
      </c>
      <c r="B47" s="45" t="s">
        <v>44</v>
      </c>
      <c r="C47" s="45"/>
      <c r="D47" s="23">
        <v>49919</v>
      </c>
      <c r="E47" s="23">
        <f>D47*0.21</f>
        <v>10482.99</v>
      </c>
      <c r="F47" s="23">
        <f t="shared" si="2"/>
        <v>60401.99</v>
      </c>
      <c r="G47" s="11"/>
      <c r="H47" s="11"/>
      <c r="I47" s="11"/>
    </row>
    <row r="48" spans="1:9" ht="12.95" customHeight="1" x14ac:dyDescent="0.2">
      <c r="A48" s="22">
        <v>4321</v>
      </c>
      <c r="B48" s="45" t="s">
        <v>45</v>
      </c>
      <c r="C48" s="45"/>
      <c r="D48" s="23">
        <v>18243.73</v>
      </c>
      <c r="E48" s="23">
        <f t="shared" ref="E48:E54" si="3">D48*0.21</f>
        <v>3831.1832999999997</v>
      </c>
      <c r="F48" s="23">
        <f t="shared" si="2"/>
        <v>22074.9133</v>
      </c>
      <c r="G48" s="11"/>
      <c r="H48" s="11"/>
      <c r="I48" s="11"/>
    </row>
    <row r="49" spans="1:9" ht="12.95" customHeight="1" x14ac:dyDescent="0.2">
      <c r="A49" s="22">
        <v>4331</v>
      </c>
      <c r="B49" s="45" t="s">
        <v>46</v>
      </c>
      <c r="C49" s="45"/>
      <c r="D49" s="23">
        <v>495338.49</v>
      </c>
      <c r="E49" s="23">
        <f t="shared" si="3"/>
        <v>104021.08289999999</v>
      </c>
      <c r="F49" s="23">
        <f t="shared" si="2"/>
        <v>599359.57290000003</v>
      </c>
      <c r="G49" s="11"/>
      <c r="H49" s="11"/>
      <c r="I49" s="11"/>
    </row>
    <row r="50" spans="1:9" ht="23.1" customHeight="1" x14ac:dyDescent="0.2">
      <c r="A50" s="22">
        <v>44</v>
      </c>
      <c r="B50" s="46" t="s">
        <v>47</v>
      </c>
      <c r="C50" s="46"/>
      <c r="D50" s="23">
        <v>0</v>
      </c>
      <c r="E50" s="23">
        <f t="shared" si="3"/>
        <v>0</v>
      </c>
      <c r="F50" s="23">
        <f t="shared" si="2"/>
        <v>0</v>
      </c>
      <c r="G50" s="11"/>
      <c r="H50" s="11"/>
      <c r="I50" s="11"/>
    </row>
    <row r="51" spans="1:9" ht="12.95" customHeight="1" x14ac:dyDescent="0.2">
      <c r="A51" s="22">
        <v>45</v>
      </c>
      <c r="B51" s="45" t="s">
        <v>48</v>
      </c>
      <c r="C51" s="45"/>
      <c r="D51" s="23">
        <f>D52+D53</f>
        <v>238731.51</v>
      </c>
      <c r="E51" s="23">
        <f t="shared" si="3"/>
        <v>50133.617100000003</v>
      </c>
      <c r="F51" s="23">
        <f t="shared" si="2"/>
        <v>288865.12710000004</v>
      </c>
      <c r="G51" s="11"/>
      <c r="H51" s="11"/>
      <c r="I51" s="11"/>
    </row>
    <row r="52" spans="1:9" ht="12.95" customHeight="1" x14ac:dyDescent="0.2">
      <c r="A52" s="22">
        <v>4511</v>
      </c>
      <c r="B52" s="45" t="s">
        <v>49</v>
      </c>
      <c r="C52" s="45"/>
      <c r="D52" s="23">
        <v>236800</v>
      </c>
      <c r="E52" s="23">
        <f t="shared" si="3"/>
        <v>49728</v>
      </c>
      <c r="F52" s="23">
        <f t="shared" si="2"/>
        <v>286528</v>
      </c>
      <c r="G52" s="11"/>
      <c r="H52" s="11"/>
      <c r="I52" s="11"/>
    </row>
    <row r="53" spans="1:9" ht="12.95" customHeight="1" x14ac:dyDescent="0.2">
      <c r="A53" s="22">
        <v>4521</v>
      </c>
      <c r="B53" s="45" t="s">
        <v>50</v>
      </c>
      <c r="C53" s="45"/>
      <c r="D53" s="23">
        <v>1931.51</v>
      </c>
      <c r="E53" s="23">
        <f t="shared" si="3"/>
        <v>405.61709999999999</v>
      </c>
      <c r="F53" s="23">
        <f t="shared" si="2"/>
        <v>2337.1271000000002</v>
      </c>
      <c r="G53" s="11"/>
      <c r="H53" s="11"/>
      <c r="I53" s="11"/>
    </row>
    <row r="54" spans="1:9" ht="12.95" customHeight="1" x14ac:dyDescent="0.2">
      <c r="A54" s="22">
        <v>46</v>
      </c>
      <c r="B54" s="45" t="s">
        <v>51</v>
      </c>
      <c r="C54" s="45"/>
      <c r="D54" s="23">
        <v>0</v>
      </c>
      <c r="E54" s="23">
        <f t="shared" si="3"/>
        <v>0</v>
      </c>
      <c r="F54" s="23">
        <f t="shared" si="2"/>
        <v>0</v>
      </c>
      <c r="G54" s="11"/>
      <c r="H54" s="11"/>
      <c r="I54" s="11"/>
    </row>
    <row r="55" spans="1:9" ht="12.95" customHeight="1" x14ac:dyDescent="0.2">
      <c r="A55" s="3"/>
      <c r="B55" s="40" t="s">
        <v>52</v>
      </c>
      <c r="C55" s="40"/>
      <c r="D55" s="5">
        <f>D41+D45+D46+D50+D51+D54</f>
        <v>6491767.6799999997</v>
      </c>
      <c r="E55" s="5">
        <f t="shared" ref="E55:F55" si="4">E41+E45+E46+E50+E51+E54</f>
        <v>1363271.2127999999</v>
      </c>
      <c r="F55" s="5">
        <f t="shared" si="4"/>
        <v>7855038.8927999996</v>
      </c>
      <c r="G55" s="11">
        <f>'DG conexe eligibil'!F55+'DG conexe neeligibil'!F55</f>
        <v>7855038.8928000014</v>
      </c>
      <c r="H55" s="11"/>
      <c r="I55" s="11"/>
    </row>
    <row r="56" spans="1:9" ht="24.95" customHeight="1" x14ac:dyDescent="0.2">
      <c r="A56" s="34" t="s">
        <v>53</v>
      </c>
      <c r="B56" s="34"/>
      <c r="C56" s="34"/>
      <c r="D56" s="34"/>
      <c r="E56" s="34"/>
      <c r="F56" s="34"/>
      <c r="G56" s="11">
        <f>'DG conexe eligibil'!D56+'DG conexe neeligibil'!D56</f>
        <v>0</v>
      </c>
      <c r="H56" s="11"/>
      <c r="I56" s="11"/>
    </row>
    <row r="57" spans="1:9" ht="12" customHeight="1" x14ac:dyDescent="0.2">
      <c r="A57" s="9">
        <v>51</v>
      </c>
      <c r="B57" s="41" t="s">
        <v>54</v>
      </c>
      <c r="C57" s="41"/>
      <c r="D57" s="10">
        <f>D58+D59</f>
        <v>0</v>
      </c>
      <c r="E57" s="10">
        <f>D57*0.19</f>
        <v>0</v>
      </c>
      <c r="F57" s="10">
        <f>D57+E57</f>
        <v>0</v>
      </c>
      <c r="G57" s="11">
        <f>'DG conexe eligibil'!D57+'DG conexe neeligibil'!D57</f>
        <v>0</v>
      </c>
      <c r="H57" s="11"/>
      <c r="I57" s="11"/>
    </row>
    <row r="58" spans="1:9" ht="23.1" customHeight="1" x14ac:dyDescent="0.2">
      <c r="A58" s="30">
        <v>511</v>
      </c>
      <c r="B58" s="42" t="s">
        <v>55</v>
      </c>
      <c r="C58" s="42"/>
      <c r="D58" s="31">
        <v>0</v>
      </c>
      <c r="E58" s="31">
        <f t="shared" ref="E58:E67" si="5">D58*0.19</f>
        <v>0</v>
      </c>
      <c r="F58" s="31">
        <f t="shared" ref="F58:F67" si="6">D58+E58</f>
        <v>0</v>
      </c>
      <c r="G58" s="11">
        <f>'DG conexe eligibil'!D58+'DG conexe neeligibil'!D58</f>
        <v>0</v>
      </c>
      <c r="H58" s="11"/>
      <c r="I58" s="11"/>
    </row>
    <row r="59" spans="1:9" ht="12.95" customHeight="1" x14ac:dyDescent="0.2">
      <c r="A59" s="30">
        <v>512</v>
      </c>
      <c r="B59" s="42" t="s">
        <v>56</v>
      </c>
      <c r="C59" s="42"/>
      <c r="D59" s="31">
        <v>0</v>
      </c>
      <c r="E59" s="31">
        <f t="shared" si="5"/>
        <v>0</v>
      </c>
      <c r="F59" s="31">
        <f t="shared" si="6"/>
        <v>0</v>
      </c>
      <c r="G59" s="11">
        <f>'DG conexe eligibil'!D59+'DG conexe neeligibil'!D59</f>
        <v>0</v>
      </c>
      <c r="H59" s="11"/>
      <c r="I59" s="11"/>
    </row>
    <row r="60" spans="1:9" ht="12.95" customHeight="1" x14ac:dyDescent="0.2">
      <c r="A60" s="9">
        <v>52</v>
      </c>
      <c r="B60" s="41" t="s">
        <v>57</v>
      </c>
      <c r="C60" s="41"/>
      <c r="D60" s="10">
        <f>SUM(D61:D65)</f>
        <v>0</v>
      </c>
      <c r="E60" s="10">
        <v>0</v>
      </c>
      <c r="F60" s="10">
        <f t="shared" si="6"/>
        <v>0</v>
      </c>
      <c r="G60" s="11">
        <f>'DG conexe eligibil'!D60+'DG conexe neeligibil'!D60</f>
        <v>0</v>
      </c>
      <c r="H60" s="11"/>
      <c r="I60" s="11"/>
    </row>
    <row r="61" spans="1:9" ht="23.1" customHeight="1" x14ac:dyDescent="0.2">
      <c r="A61" s="9">
        <v>521</v>
      </c>
      <c r="B61" s="41" t="s">
        <v>58</v>
      </c>
      <c r="C61" s="41"/>
      <c r="D61" s="10">
        <v>0</v>
      </c>
      <c r="E61" s="10">
        <f t="shared" si="5"/>
        <v>0</v>
      </c>
      <c r="F61" s="10">
        <f t="shared" si="6"/>
        <v>0</v>
      </c>
      <c r="G61" s="11">
        <f>'DG conexe eligibil'!D61+'DG conexe neeligibil'!D61</f>
        <v>0</v>
      </c>
      <c r="H61" s="11"/>
      <c r="I61" s="11"/>
    </row>
    <row r="62" spans="1:9" ht="23.1" customHeight="1" x14ac:dyDescent="0.2">
      <c r="A62" s="9">
        <v>522</v>
      </c>
      <c r="B62" s="34" t="s">
        <v>59</v>
      </c>
      <c r="C62" s="34"/>
      <c r="D62" s="10">
        <v>0</v>
      </c>
      <c r="E62" s="10">
        <v>0</v>
      </c>
      <c r="F62" s="10">
        <f t="shared" si="6"/>
        <v>0</v>
      </c>
      <c r="G62" s="11">
        <f>'DG conexe eligibil'!D62+'DG conexe neeligibil'!D62</f>
        <v>0</v>
      </c>
      <c r="H62" s="11"/>
      <c r="I62" s="11"/>
    </row>
    <row r="63" spans="1:9" ht="35.1" customHeight="1" x14ac:dyDescent="0.2">
      <c r="A63" s="9">
        <v>523</v>
      </c>
      <c r="B63" s="34" t="s">
        <v>60</v>
      </c>
      <c r="C63" s="34"/>
      <c r="D63" s="10">
        <v>0</v>
      </c>
      <c r="E63" s="10">
        <v>0</v>
      </c>
      <c r="F63" s="10">
        <f t="shared" si="6"/>
        <v>0</v>
      </c>
      <c r="G63" s="11">
        <f>'DG conexe eligibil'!D63+'DG conexe neeligibil'!D63</f>
        <v>0</v>
      </c>
      <c r="H63" s="11"/>
      <c r="I63" s="11"/>
    </row>
    <row r="64" spans="1:9" ht="12.95" customHeight="1" x14ac:dyDescent="0.2">
      <c r="A64" s="9">
        <v>524</v>
      </c>
      <c r="B64" s="41" t="s">
        <v>61</v>
      </c>
      <c r="C64" s="41"/>
      <c r="D64" s="10">
        <v>0</v>
      </c>
      <c r="E64" s="10">
        <v>0</v>
      </c>
      <c r="F64" s="10">
        <f t="shared" si="6"/>
        <v>0</v>
      </c>
      <c r="G64" s="11">
        <f>'DG conexe eligibil'!D64+'DG conexe neeligibil'!D64</f>
        <v>0</v>
      </c>
      <c r="H64" s="11"/>
      <c r="I64" s="11"/>
    </row>
    <row r="65" spans="1:11" ht="23.1" customHeight="1" x14ac:dyDescent="0.2">
      <c r="A65" s="9">
        <v>525</v>
      </c>
      <c r="B65" s="34" t="s">
        <v>62</v>
      </c>
      <c r="C65" s="34"/>
      <c r="D65" s="10">
        <v>0</v>
      </c>
      <c r="E65" s="10">
        <f t="shared" si="5"/>
        <v>0</v>
      </c>
      <c r="F65" s="10">
        <f t="shared" si="6"/>
        <v>0</v>
      </c>
      <c r="G65" s="11">
        <f>'DG conexe eligibil'!D65+'DG conexe neeligibil'!D65</f>
        <v>0</v>
      </c>
      <c r="H65" s="11"/>
      <c r="I65" s="11"/>
    </row>
    <row r="66" spans="1:11" ht="23.1" customHeight="1" x14ac:dyDescent="0.2">
      <c r="A66" s="9">
        <v>53</v>
      </c>
      <c r="B66" s="41" t="s">
        <v>63</v>
      </c>
      <c r="C66" s="34"/>
      <c r="D66" s="10">
        <v>0</v>
      </c>
      <c r="E66" s="10">
        <f t="shared" si="5"/>
        <v>0</v>
      </c>
      <c r="F66" s="10">
        <f t="shared" si="6"/>
        <v>0</v>
      </c>
      <c r="G66" s="11">
        <f>'DG conexe eligibil'!D66+'DG conexe neeligibil'!D66</f>
        <v>0</v>
      </c>
      <c r="H66" s="11"/>
      <c r="I66" s="11"/>
    </row>
    <row r="67" spans="1:11" ht="12.95" customHeight="1" x14ac:dyDescent="0.2">
      <c r="A67" s="9">
        <v>54</v>
      </c>
      <c r="B67" s="41" t="s">
        <v>64</v>
      </c>
      <c r="C67" s="41"/>
      <c r="D67" s="10">
        <v>0</v>
      </c>
      <c r="E67" s="10">
        <f t="shared" si="5"/>
        <v>0</v>
      </c>
      <c r="F67" s="10">
        <f t="shared" si="6"/>
        <v>0</v>
      </c>
      <c r="G67" s="11">
        <f>'DG conexe eligibil'!D67+'DG conexe neeligibil'!D67</f>
        <v>0</v>
      </c>
      <c r="H67" s="11"/>
      <c r="I67" s="11"/>
    </row>
    <row r="68" spans="1:11" ht="12.95" customHeight="1" x14ac:dyDescent="0.2">
      <c r="A68" s="3"/>
      <c r="B68" s="40" t="s">
        <v>65</v>
      </c>
      <c r="C68" s="40"/>
      <c r="D68" s="5">
        <f>D57+D60+D66+D67</f>
        <v>0</v>
      </c>
      <c r="E68" s="5">
        <f>E57+E60+E66+E67</f>
        <v>0</v>
      </c>
      <c r="F68" s="5">
        <f>F57+F60+F66+F67</f>
        <v>0</v>
      </c>
      <c r="G68" s="11">
        <f>'DG conexe eligibil'!D68+'DG conexe neeligibil'!D68</f>
        <v>0</v>
      </c>
      <c r="H68" s="11"/>
      <c r="I68" s="11"/>
      <c r="K68" s="11"/>
    </row>
    <row r="69" spans="1:11" ht="24.95" customHeight="1" x14ac:dyDescent="0.2">
      <c r="A69" s="34" t="s">
        <v>66</v>
      </c>
      <c r="B69" s="34"/>
      <c r="C69" s="34"/>
      <c r="D69" s="34"/>
      <c r="E69" s="34"/>
      <c r="F69" s="34"/>
      <c r="G69" s="11">
        <f>'DG conexe eligibil'!D69+'DG conexe neeligibil'!D69</f>
        <v>0</v>
      </c>
      <c r="H69" s="11"/>
      <c r="I69" s="11"/>
    </row>
    <row r="70" spans="1:11" ht="12" customHeight="1" x14ac:dyDescent="0.2">
      <c r="A70" s="9">
        <v>61</v>
      </c>
      <c r="B70" s="41" t="s">
        <v>67</v>
      </c>
      <c r="C70" s="41"/>
      <c r="D70" s="10">
        <v>0</v>
      </c>
      <c r="E70" s="10">
        <v>0</v>
      </c>
      <c r="F70" s="10">
        <v>0</v>
      </c>
      <c r="G70" s="11">
        <f>'DG conexe eligibil'!D70+'DG conexe neeligibil'!D70</f>
        <v>0</v>
      </c>
      <c r="H70" s="11"/>
      <c r="I70" s="11"/>
    </row>
    <row r="71" spans="1:11" ht="12.95" customHeight="1" x14ac:dyDescent="0.2">
      <c r="A71" s="9">
        <v>62</v>
      </c>
      <c r="B71" s="41" t="s">
        <v>68</v>
      </c>
      <c r="C71" s="41"/>
      <c r="D71" s="10">
        <v>0</v>
      </c>
      <c r="E71" s="10">
        <v>0</v>
      </c>
      <c r="F71" s="10">
        <v>0</v>
      </c>
      <c r="G71" s="11">
        <f>'DG conexe eligibil'!D71+'DG conexe neeligibil'!D71</f>
        <v>0</v>
      </c>
      <c r="H71" s="11"/>
      <c r="I71" s="11"/>
    </row>
    <row r="72" spans="1:11" ht="12.95" customHeight="1" x14ac:dyDescent="0.2">
      <c r="A72" s="3"/>
      <c r="B72" s="40" t="s">
        <v>69</v>
      </c>
      <c r="C72" s="40"/>
      <c r="D72" s="5">
        <v>0</v>
      </c>
      <c r="E72" s="5">
        <v>0</v>
      </c>
      <c r="F72" s="5">
        <v>0</v>
      </c>
      <c r="G72" s="11">
        <f>'DG conexe eligibil'!D72+'DG conexe neeligibil'!D72</f>
        <v>0</v>
      </c>
      <c r="H72" s="11"/>
      <c r="I72" s="11"/>
    </row>
    <row r="73" spans="1:11" ht="24.95" customHeight="1" x14ac:dyDescent="0.2">
      <c r="A73" s="34" t="s">
        <v>70</v>
      </c>
      <c r="B73" s="34"/>
      <c r="C73" s="34"/>
      <c r="D73" s="34"/>
      <c r="E73" s="34"/>
      <c r="F73" s="34"/>
      <c r="G73" s="11">
        <f>'DG conexe eligibil'!D73+'DG conexe neeligibil'!D73</f>
        <v>0</v>
      </c>
      <c r="H73" s="11"/>
      <c r="I73" s="11"/>
    </row>
    <row r="74" spans="1:11" ht="23.1" customHeight="1" x14ac:dyDescent="0.2">
      <c r="A74" s="9">
        <v>71</v>
      </c>
      <c r="B74" s="35" t="s">
        <v>71</v>
      </c>
      <c r="C74" s="34"/>
      <c r="D74" s="12">
        <v>0</v>
      </c>
      <c r="E74" s="10">
        <f>D74*0.19</f>
        <v>0</v>
      </c>
      <c r="F74" s="10">
        <f>D74+E74</f>
        <v>0</v>
      </c>
      <c r="G74" s="11">
        <f>'DG conexe eligibil'!D74+'DG conexe neeligibil'!D74</f>
        <v>0</v>
      </c>
      <c r="H74" s="11"/>
      <c r="I74" s="11"/>
    </row>
    <row r="75" spans="1:11" ht="23.1" customHeight="1" x14ac:dyDescent="0.2">
      <c r="A75" s="9">
        <v>72</v>
      </c>
      <c r="B75" s="34" t="s">
        <v>72</v>
      </c>
      <c r="C75" s="34"/>
      <c r="D75" s="10">
        <v>0</v>
      </c>
      <c r="E75" s="10">
        <f>D75*0.19</f>
        <v>0</v>
      </c>
      <c r="F75" s="10">
        <f>D75+E75</f>
        <v>0</v>
      </c>
      <c r="G75" s="11">
        <f>'DG conexe eligibil'!D75+'DG conexe neeligibil'!D75</f>
        <v>0</v>
      </c>
      <c r="H75" s="11"/>
      <c r="I75" s="11"/>
    </row>
    <row r="76" spans="1:11" ht="12.95" customHeight="1" x14ac:dyDescent="0.2">
      <c r="A76" s="3"/>
      <c r="B76" s="40" t="s">
        <v>73</v>
      </c>
      <c r="C76" s="40"/>
      <c r="D76" s="5">
        <f>D74+D75</f>
        <v>0</v>
      </c>
      <c r="E76" s="5">
        <f>E74+E75</f>
        <v>0</v>
      </c>
      <c r="F76" s="5">
        <f>F74+F75</f>
        <v>0</v>
      </c>
      <c r="G76" s="11">
        <f>'DG conexe eligibil'!D76+'DG conexe neeligibil'!D76</f>
        <v>0</v>
      </c>
      <c r="H76" s="11"/>
      <c r="I76" s="11"/>
    </row>
    <row r="77" spans="1:11" ht="12.95" customHeight="1" x14ac:dyDescent="0.2">
      <c r="A77" s="40" t="s">
        <v>74</v>
      </c>
      <c r="B77" s="40"/>
      <c r="C77" s="40"/>
      <c r="D77" s="5">
        <f>D11+D13+D39+D55+D68+D72+D76</f>
        <v>6494121.1699999999</v>
      </c>
      <c r="E77" s="5">
        <f t="shared" ref="E77:F77" si="7">E11+E13+E39+E55+E68+E72+E76</f>
        <v>1363765.4456999998</v>
      </c>
      <c r="F77" s="5">
        <f t="shared" si="7"/>
        <v>7857886.6157</v>
      </c>
      <c r="G77" s="11">
        <f>'DG conexe eligibil'!F77+'DG conexe neeligibil'!F77</f>
        <v>7857886.6157000018</v>
      </c>
      <c r="H77" s="11"/>
      <c r="I77" s="11"/>
    </row>
    <row r="78" spans="1:11" ht="12.95" customHeight="1" x14ac:dyDescent="0.2">
      <c r="A78" s="40" t="s">
        <v>75</v>
      </c>
      <c r="B78" s="40"/>
      <c r="C78" s="40"/>
      <c r="D78" s="5">
        <f>D8+D9+D10+D13+D41+D45+D57</f>
        <v>5691888.4400000004</v>
      </c>
      <c r="E78" s="5">
        <f>E8+E9+E10+E13+E41+E45+E57</f>
        <v>1195296.5723999999</v>
      </c>
      <c r="F78" s="5">
        <f>F8+F9+F10+F13+F41+F45+F57</f>
        <v>6887185.0124000004</v>
      </c>
      <c r="G78" s="11">
        <f>'DG conexe eligibil'!F77+'DG conexe neeligibil'!F77</f>
        <v>7857886.6157000018</v>
      </c>
      <c r="H78" s="11"/>
      <c r="I78" s="11"/>
    </row>
    <row r="79" spans="1:11" ht="144" customHeight="1" x14ac:dyDescent="0.2">
      <c r="A79" s="43" t="s">
        <v>101</v>
      </c>
      <c r="B79" s="34"/>
      <c r="C79" s="34"/>
      <c r="D79" s="34"/>
      <c r="E79" s="34"/>
      <c r="F79" s="34"/>
      <c r="G79" s="11">
        <f>'DG conexe eligibil'!D79+'DG conexe neeligibil'!D79</f>
        <v>0</v>
      </c>
      <c r="I79" s="11"/>
      <c r="K79" s="11"/>
    </row>
    <row r="80" spans="1:11" ht="12.95" customHeight="1" x14ac:dyDescent="0.2">
      <c r="A80" s="44" t="s">
        <v>76</v>
      </c>
      <c r="B80" s="44"/>
      <c r="C80" s="44"/>
      <c r="D80" s="44"/>
      <c r="E80" s="44"/>
      <c r="F80" s="44"/>
      <c r="G80" s="11"/>
      <c r="K80" s="11"/>
    </row>
    <row r="82" spans="2:2" x14ac:dyDescent="0.2">
      <c r="B82" s="27" t="s">
        <v>87</v>
      </c>
    </row>
    <row r="83" spans="2:2" x14ac:dyDescent="0.2">
      <c r="B83" s="24" t="s">
        <v>88</v>
      </c>
    </row>
    <row r="84" spans="2:2" x14ac:dyDescent="0.2">
      <c r="B84" s="14" t="s">
        <v>89</v>
      </c>
    </row>
    <row r="85" spans="2:2" ht="38.25" x14ac:dyDescent="0.2">
      <c r="B85" s="32" t="s">
        <v>93</v>
      </c>
    </row>
    <row r="87" spans="2:2" x14ac:dyDescent="0.2">
      <c r="B87" s="1" t="s">
        <v>97</v>
      </c>
    </row>
  </sheetData>
  <mergeCells count="82">
    <mergeCell ref="A77:C77"/>
    <mergeCell ref="A78:C78"/>
    <mergeCell ref="A79:F79"/>
    <mergeCell ref="A80:F80"/>
    <mergeCell ref="B71:C71"/>
    <mergeCell ref="B72:C72"/>
    <mergeCell ref="A73:F73"/>
    <mergeCell ref="B74:C74"/>
    <mergeCell ref="B75:C75"/>
    <mergeCell ref="B76:C76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69:F69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6:F56"/>
    <mergeCell ref="B57:C57"/>
    <mergeCell ref="B46:C46"/>
    <mergeCell ref="B35:C35"/>
    <mergeCell ref="B36:C36"/>
    <mergeCell ref="B37:C37"/>
    <mergeCell ref="B38:C38"/>
    <mergeCell ref="B39:C39"/>
    <mergeCell ref="A40:F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A12:F12"/>
    <mergeCell ref="B13:C13"/>
    <mergeCell ref="A14:F14"/>
    <mergeCell ref="B15:C15"/>
    <mergeCell ref="B16:C16"/>
    <mergeCell ref="B17:C17"/>
    <mergeCell ref="B18:C18"/>
    <mergeCell ref="B19:C19"/>
    <mergeCell ref="B20:C20"/>
    <mergeCell ref="B21:C21"/>
    <mergeCell ref="B10:C10"/>
    <mergeCell ref="A1:B1"/>
    <mergeCell ref="C1:D1"/>
    <mergeCell ref="E1:F1"/>
    <mergeCell ref="A2:F2"/>
    <mergeCell ref="A3:A4"/>
    <mergeCell ref="B3:C4"/>
    <mergeCell ref="B5:C5"/>
    <mergeCell ref="A6:F6"/>
    <mergeCell ref="B7:C7"/>
    <mergeCell ref="B8:C8"/>
    <mergeCell ref="B9:C9"/>
  </mergeCells>
  <hyperlinks>
    <hyperlink ref="A80" r:id="rId1" display="http://www.devize.ro/" xr:uid="{00000000-0004-0000-0300-000000000000}"/>
  </hyperlinks>
  <pageMargins left="0.25" right="0.25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5"/>
  <sheetViews>
    <sheetView topLeftCell="A71" workbookViewId="0">
      <selection activeCell="K79" sqref="K79"/>
    </sheetView>
  </sheetViews>
  <sheetFormatPr defaultRowHeight="12.75" x14ac:dyDescent="0.2"/>
  <cols>
    <col min="1" max="1" width="5.83203125" style="1" customWidth="1"/>
    <col min="2" max="2" width="30.1640625" style="1" customWidth="1"/>
    <col min="3" max="3" width="16.6640625" style="1" customWidth="1"/>
    <col min="4" max="4" width="14.33203125" style="2" customWidth="1"/>
    <col min="5" max="5" width="16.1640625" style="2" customWidth="1"/>
    <col min="6" max="6" width="14.5" style="2" customWidth="1"/>
    <col min="8" max="9" width="11.6640625" style="11" bestFit="1" customWidth="1"/>
    <col min="10" max="10" width="18.6640625" customWidth="1"/>
    <col min="11" max="11" width="73.1640625" style="11" customWidth="1"/>
    <col min="12" max="12" width="11.1640625" customWidth="1"/>
  </cols>
  <sheetData>
    <row r="1" spans="1:11" ht="14.1" customHeight="1" x14ac:dyDescent="0.2">
      <c r="A1" s="34"/>
      <c r="B1" s="34"/>
      <c r="C1" s="34"/>
      <c r="D1" s="34"/>
      <c r="E1" s="48"/>
      <c r="F1" s="48"/>
    </row>
    <row r="2" spans="1:11" ht="101.25" customHeight="1" x14ac:dyDescent="0.2">
      <c r="A2" s="52" t="s">
        <v>94</v>
      </c>
      <c r="B2" s="34"/>
      <c r="C2" s="34"/>
      <c r="D2" s="34"/>
      <c r="E2" s="34"/>
      <c r="F2" s="34"/>
    </row>
    <row r="3" spans="1:11" ht="24" customHeight="1" x14ac:dyDescent="0.2">
      <c r="A3" s="34" t="s">
        <v>1</v>
      </c>
      <c r="B3" s="34" t="s">
        <v>2</v>
      </c>
      <c r="C3" s="34"/>
      <c r="D3" s="4" t="s">
        <v>3</v>
      </c>
      <c r="E3" s="5" t="s">
        <v>4</v>
      </c>
      <c r="F3" s="4" t="s">
        <v>5</v>
      </c>
      <c r="K3" s="11" t="s">
        <v>83</v>
      </c>
    </row>
    <row r="4" spans="1:11" ht="14.1" customHeight="1" x14ac:dyDescent="0.2">
      <c r="A4" s="34"/>
      <c r="B4" s="34"/>
      <c r="C4" s="34"/>
      <c r="D4" s="6" t="s">
        <v>6</v>
      </c>
      <c r="E4" s="6" t="s">
        <v>6</v>
      </c>
      <c r="F4" s="6" t="s">
        <v>6</v>
      </c>
    </row>
    <row r="5" spans="1:11" ht="14.1" customHeight="1" x14ac:dyDescent="0.2">
      <c r="A5" s="7">
        <v>1</v>
      </c>
      <c r="B5" s="50">
        <v>2</v>
      </c>
      <c r="C5" s="50"/>
      <c r="D5" s="8">
        <v>3</v>
      </c>
      <c r="E5" s="8">
        <v>4</v>
      </c>
      <c r="F5" s="8">
        <v>5</v>
      </c>
    </row>
    <row r="6" spans="1:11" ht="24" customHeight="1" x14ac:dyDescent="0.2">
      <c r="A6" s="34" t="s">
        <v>7</v>
      </c>
      <c r="B6" s="34"/>
      <c r="C6" s="34"/>
      <c r="D6" s="34"/>
      <c r="E6" s="34"/>
      <c r="F6" s="34"/>
      <c r="K6" s="11">
        <f>D11+D13+D42+D46+D51+D58</f>
        <v>522235.66000000003</v>
      </c>
    </row>
    <row r="7" spans="1:11" ht="12" customHeight="1" x14ac:dyDescent="0.2">
      <c r="A7" s="9">
        <v>11</v>
      </c>
      <c r="B7" s="41" t="s">
        <v>8</v>
      </c>
      <c r="C7" s="41"/>
      <c r="D7" s="10">
        <f>'DG cumulat '!D7</f>
        <v>0</v>
      </c>
      <c r="E7" s="10">
        <f>'DG cumulat '!E7</f>
        <v>0</v>
      </c>
      <c r="F7" s="10">
        <f>'DG cumulat '!F7</f>
        <v>0</v>
      </c>
      <c r="K7" s="11">
        <v>0.15</v>
      </c>
    </row>
    <row r="8" spans="1:11" s="28" customFormat="1" ht="24.75" customHeight="1" x14ac:dyDescent="0.2">
      <c r="A8" s="9">
        <v>12</v>
      </c>
      <c r="B8" s="41" t="s">
        <v>90</v>
      </c>
      <c r="C8" s="41"/>
      <c r="D8" s="10">
        <f>'DG cumulat '!D8</f>
        <v>0</v>
      </c>
      <c r="E8" s="10">
        <f>'DG cumulat '!E8</f>
        <v>0</v>
      </c>
      <c r="F8" s="10">
        <f>'DG cumulat '!F8</f>
        <v>0</v>
      </c>
      <c r="H8" s="29"/>
      <c r="I8" s="29">
        <f>D8+D13+D55+D58</f>
        <v>522235.66000000003</v>
      </c>
      <c r="K8" s="29">
        <f>0.15*K6</f>
        <v>78335.349000000002</v>
      </c>
    </row>
    <row r="9" spans="1:11" ht="23.1" customHeight="1" x14ac:dyDescent="0.2">
      <c r="A9" s="9">
        <v>13</v>
      </c>
      <c r="B9" s="34" t="s">
        <v>9</v>
      </c>
      <c r="C9" s="34"/>
      <c r="D9" s="10">
        <f>'DG cumulat '!D9</f>
        <v>0</v>
      </c>
      <c r="E9" s="10">
        <f>'DG cumulat '!E9</f>
        <v>0</v>
      </c>
      <c r="F9" s="10">
        <f>'DG cumulat '!F9</f>
        <v>0</v>
      </c>
      <c r="I9" s="11">
        <f>D46+D51+D58</f>
        <v>522235.66000000003</v>
      </c>
      <c r="K9" s="11" t="s">
        <v>84</v>
      </c>
    </row>
    <row r="10" spans="1:11" ht="12.95" customHeight="1" x14ac:dyDescent="0.2">
      <c r="A10" s="9">
        <v>14</v>
      </c>
      <c r="B10" s="41" t="s">
        <v>10</v>
      </c>
      <c r="C10" s="41"/>
      <c r="D10" s="10">
        <f>'DG cumulat '!D10</f>
        <v>0</v>
      </c>
      <c r="E10" s="10">
        <f>'DG cumulat '!E10</f>
        <v>0</v>
      </c>
      <c r="F10" s="10">
        <f>'DG cumulat '!F10</f>
        <v>0</v>
      </c>
      <c r="I10" s="11">
        <f>I9/I8</f>
        <v>1</v>
      </c>
    </row>
    <row r="11" spans="1:11" ht="14.1" customHeight="1" x14ac:dyDescent="0.2">
      <c r="A11" s="3"/>
      <c r="B11" s="40" t="s">
        <v>11</v>
      </c>
      <c r="C11" s="40"/>
      <c r="D11" s="6">
        <f>'DG cumulat '!D11</f>
        <v>0</v>
      </c>
      <c r="E11" s="6">
        <f>'DG cumulat '!E11</f>
        <v>0</v>
      </c>
      <c r="F11" s="6">
        <f>'DG cumulat '!F11</f>
        <v>0</v>
      </c>
      <c r="K11" s="11">
        <f>D46+D51+D58</f>
        <v>522235.66000000003</v>
      </c>
    </row>
    <row r="12" spans="1:11" ht="24" customHeight="1" x14ac:dyDescent="0.2">
      <c r="A12" s="34" t="s">
        <v>12</v>
      </c>
      <c r="B12" s="34"/>
      <c r="C12" s="34"/>
      <c r="D12" s="34"/>
      <c r="E12" s="34"/>
      <c r="F12" s="34"/>
    </row>
    <row r="13" spans="1:11" ht="12.95" customHeight="1" x14ac:dyDescent="0.2">
      <c r="A13" s="15"/>
      <c r="B13" s="49" t="s">
        <v>13</v>
      </c>
      <c r="C13" s="49"/>
      <c r="D13" s="21">
        <v>0</v>
      </c>
      <c r="E13" s="21">
        <f>0.19*D13</f>
        <v>0</v>
      </c>
      <c r="F13" s="21">
        <f>D13+E13</f>
        <v>0</v>
      </c>
      <c r="I13" s="11">
        <f>0.15*I8</f>
        <v>78335.349000000002</v>
      </c>
    </row>
    <row r="14" spans="1:11" ht="24.95" customHeight="1" x14ac:dyDescent="0.2">
      <c r="A14" s="34" t="s">
        <v>14</v>
      </c>
      <c r="B14" s="34"/>
      <c r="C14" s="34"/>
      <c r="D14" s="34"/>
      <c r="E14" s="34"/>
      <c r="F14" s="34"/>
      <c r="I14" s="11">
        <f>I9-I13</f>
        <v>443900.31100000005</v>
      </c>
    </row>
    <row r="15" spans="1:11" ht="12" customHeight="1" x14ac:dyDescent="0.2">
      <c r="A15" s="9">
        <v>31</v>
      </c>
      <c r="B15" s="41" t="s">
        <v>15</v>
      </c>
      <c r="C15" s="41"/>
      <c r="D15" s="10">
        <v>0</v>
      </c>
      <c r="E15" s="10">
        <f>D15*0.19</f>
        <v>0</v>
      </c>
      <c r="F15" s="10">
        <f>D15+E15</f>
        <v>0</v>
      </c>
      <c r="I15" s="11">
        <f>285000-80350.13</f>
        <v>204649.87</v>
      </c>
    </row>
    <row r="16" spans="1:11" ht="12.95" customHeight="1" x14ac:dyDescent="0.2">
      <c r="A16" s="9">
        <v>311</v>
      </c>
      <c r="B16" s="41" t="s">
        <v>16</v>
      </c>
      <c r="C16" s="41"/>
      <c r="D16" s="10">
        <v>0</v>
      </c>
      <c r="E16" s="10">
        <f t="shared" ref="E16:E38" si="0">D16*0.19</f>
        <v>0</v>
      </c>
      <c r="F16" s="10">
        <f t="shared" ref="F16:F38" si="1">D16+E16</f>
        <v>0</v>
      </c>
    </row>
    <row r="17" spans="1:6" ht="12.95" customHeight="1" x14ac:dyDescent="0.2">
      <c r="A17" s="9">
        <v>312</v>
      </c>
      <c r="B17" s="41" t="s">
        <v>17</v>
      </c>
      <c r="C17" s="41"/>
      <c r="D17" s="10">
        <v>0</v>
      </c>
      <c r="E17" s="10">
        <f t="shared" si="0"/>
        <v>0</v>
      </c>
      <c r="F17" s="10">
        <f t="shared" si="1"/>
        <v>0</v>
      </c>
    </row>
    <row r="18" spans="1:6" ht="12.95" customHeight="1" x14ac:dyDescent="0.2">
      <c r="A18" s="9">
        <v>313</v>
      </c>
      <c r="B18" s="41" t="s">
        <v>18</v>
      </c>
      <c r="C18" s="41"/>
      <c r="D18" s="10">
        <v>0</v>
      </c>
      <c r="E18" s="10">
        <f t="shared" si="0"/>
        <v>0</v>
      </c>
      <c r="F18" s="10">
        <f t="shared" si="1"/>
        <v>0</v>
      </c>
    </row>
    <row r="19" spans="1:6" ht="23.1" customHeight="1" x14ac:dyDescent="0.2">
      <c r="A19" s="9">
        <v>32</v>
      </c>
      <c r="B19" s="34" t="s">
        <v>19</v>
      </c>
      <c r="C19" s="34"/>
      <c r="D19" s="10">
        <v>0</v>
      </c>
      <c r="E19" s="10">
        <f t="shared" si="0"/>
        <v>0</v>
      </c>
      <c r="F19" s="10">
        <f t="shared" si="1"/>
        <v>0</v>
      </c>
    </row>
    <row r="20" spans="1:6" ht="12.95" customHeight="1" x14ac:dyDescent="0.2">
      <c r="A20" s="9">
        <v>33</v>
      </c>
      <c r="B20" s="41" t="s">
        <v>20</v>
      </c>
      <c r="C20" s="41"/>
      <c r="D20" s="10">
        <v>0</v>
      </c>
      <c r="E20" s="10">
        <f t="shared" si="0"/>
        <v>0</v>
      </c>
      <c r="F20" s="10">
        <f t="shared" si="1"/>
        <v>0</v>
      </c>
    </row>
    <row r="21" spans="1:6" ht="23.1" customHeight="1" x14ac:dyDescent="0.2">
      <c r="A21" s="9">
        <v>34</v>
      </c>
      <c r="B21" s="34" t="s">
        <v>21</v>
      </c>
      <c r="C21" s="34"/>
      <c r="D21" s="10">
        <v>0</v>
      </c>
      <c r="E21" s="10">
        <f t="shared" si="0"/>
        <v>0</v>
      </c>
      <c r="F21" s="10">
        <f t="shared" si="1"/>
        <v>0</v>
      </c>
    </row>
    <row r="22" spans="1:6" ht="12.95" customHeight="1" x14ac:dyDescent="0.2">
      <c r="A22" s="9">
        <v>35</v>
      </c>
      <c r="B22" s="41" t="s">
        <v>22</v>
      </c>
      <c r="C22" s="41"/>
      <c r="D22" s="10">
        <v>0</v>
      </c>
      <c r="E22" s="10">
        <f t="shared" si="0"/>
        <v>0</v>
      </c>
      <c r="F22" s="10">
        <f t="shared" si="1"/>
        <v>0</v>
      </c>
    </row>
    <row r="23" spans="1:6" ht="12.95" customHeight="1" x14ac:dyDescent="0.2">
      <c r="A23" s="9">
        <v>351</v>
      </c>
      <c r="B23" s="41" t="s">
        <v>23</v>
      </c>
      <c r="C23" s="41"/>
      <c r="D23" s="10">
        <v>0</v>
      </c>
      <c r="E23" s="10">
        <f t="shared" si="0"/>
        <v>0</v>
      </c>
      <c r="F23" s="10">
        <f t="shared" si="1"/>
        <v>0</v>
      </c>
    </row>
    <row r="24" spans="1:6" ht="12.95" customHeight="1" x14ac:dyDescent="0.2">
      <c r="A24" s="9">
        <v>352</v>
      </c>
      <c r="B24" s="41" t="s">
        <v>24</v>
      </c>
      <c r="C24" s="41"/>
      <c r="D24" s="10">
        <v>0</v>
      </c>
      <c r="E24" s="10">
        <f t="shared" si="0"/>
        <v>0</v>
      </c>
      <c r="F24" s="10">
        <f t="shared" si="1"/>
        <v>0</v>
      </c>
    </row>
    <row r="25" spans="1:6" ht="23.1" customHeight="1" x14ac:dyDescent="0.2">
      <c r="A25" s="9">
        <v>353</v>
      </c>
      <c r="B25" s="34" t="s">
        <v>25</v>
      </c>
      <c r="C25" s="34"/>
      <c r="D25" s="10">
        <v>0</v>
      </c>
      <c r="E25" s="10">
        <f t="shared" si="0"/>
        <v>0</v>
      </c>
      <c r="F25" s="10">
        <f t="shared" si="1"/>
        <v>0</v>
      </c>
    </row>
    <row r="26" spans="1:6" ht="24" customHeight="1" x14ac:dyDescent="0.2">
      <c r="A26" s="9">
        <v>354</v>
      </c>
      <c r="B26" s="34" t="s">
        <v>26</v>
      </c>
      <c r="C26" s="34"/>
      <c r="D26" s="10">
        <v>0</v>
      </c>
      <c r="E26" s="10">
        <f t="shared" si="0"/>
        <v>0</v>
      </c>
      <c r="F26" s="10">
        <f t="shared" si="1"/>
        <v>0</v>
      </c>
    </row>
    <row r="27" spans="1:6" ht="23.1" customHeight="1" x14ac:dyDescent="0.2">
      <c r="A27" s="9">
        <v>355</v>
      </c>
      <c r="B27" s="34" t="s">
        <v>27</v>
      </c>
      <c r="C27" s="34"/>
      <c r="D27" s="10">
        <v>0</v>
      </c>
      <c r="E27" s="10">
        <f t="shared" si="0"/>
        <v>0</v>
      </c>
      <c r="F27" s="10">
        <f t="shared" si="1"/>
        <v>0</v>
      </c>
    </row>
    <row r="28" spans="1:6" ht="12.95" customHeight="1" x14ac:dyDescent="0.2">
      <c r="A28" s="9">
        <v>356</v>
      </c>
      <c r="B28" s="41" t="s">
        <v>28</v>
      </c>
      <c r="C28" s="41"/>
      <c r="D28" s="10">
        <v>0</v>
      </c>
      <c r="E28" s="10">
        <f t="shared" si="0"/>
        <v>0</v>
      </c>
      <c r="F28" s="10">
        <f t="shared" si="1"/>
        <v>0</v>
      </c>
    </row>
    <row r="29" spans="1:6" ht="12.95" customHeight="1" x14ac:dyDescent="0.2">
      <c r="A29" s="9">
        <v>36</v>
      </c>
      <c r="B29" s="41" t="s">
        <v>29</v>
      </c>
      <c r="C29" s="41"/>
      <c r="D29" s="10">
        <v>0</v>
      </c>
      <c r="E29" s="10">
        <f t="shared" si="0"/>
        <v>0</v>
      </c>
      <c r="F29" s="10">
        <f t="shared" si="1"/>
        <v>0</v>
      </c>
    </row>
    <row r="30" spans="1:6" ht="12.95" customHeight="1" x14ac:dyDescent="0.2">
      <c r="A30" s="9">
        <v>37</v>
      </c>
      <c r="B30" s="41" t="s">
        <v>30</v>
      </c>
      <c r="C30" s="41"/>
      <c r="D30" s="10">
        <v>0</v>
      </c>
      <c r="E30" s="10">
        <f t="shared" si="0"/>
        <v>0</v>
      </c>
      <c r="F30" s="10">
        <f t="shared" si="1"/>
        <v>0</v>
      </c>
    </row>
    <row r="31" spans="1:6" ht="12.95" customHeight="1" x14ac:dyDescent="0.2">
      <c r="A31" s="9">
        <v>371</v>
      </c>
      <c r="B31" s="41" t="s">
        <v>31</v>
      </c>
      <c r="C31" s="41"/>
      <c r="D31" s="10">
        <v>0</v>
      </c>
      <c r="E31" s="10">
        <f t="shared" si="0"/>
        <v>0</v>
      </c>
      <c r="F31" s="10">
        <f t="shared" si="1"/>
        <v>0</v>
      </c>
    </row>
    <row r="32" spans="1:6" ht="12.95" customHeight="1" x14ac:dyDescent="0.2">
      <c r="A32" s="9">
        <v>372</v>
      </c>
      <c r="B32" s="41" t="s">
        <v>32</v>
      </c>
      <c r="C32" s="41"/>
      <c r="D32" s="10">
        <v>0</v>
      </c>
      <c r="E32" s="10">
        <f t="shared" si="0"/>
        <v>0</v>
      </c>
      <c r="F32" s="10">
        <f t="shared" si="1"/>
        <v>0</v>
      </c>
    </row>
    <row r="33" spans="1:10" ht="12.95" customHeight="1" x14ac:dyDescent="0.2">
      <c r="A33" s="9">
        <v>38</v>
      </c>
      <c r="B33" s="41" t="s">
        <v>33</v>
      </c>
      <c r="C33" s="41"/>
      <c r="D33" s="10">
        <v>0</v>
      </c>
      <c r="E33" s="10">
        <f t="shared" si="0"/>
        <v>0</v>
      </c>
      <c r="F33" s="10">
        <f t="shared" si="1"/>
        <v>0</v>
      </c>
    </row>
    <row r="34" spans="1:10" ht="12.95" customHeight="1" x14ac:dyDescent="0.2">
      <c r="A34" s="9">
        <v>381</v>
      </c>
      <c r="B34" s="41" t="s">
        <v>34</v>
      </c>
      <c r="C34" s="41"/>
      <c r="D34" s="10">
        <f>D35+D36</f>
        <v>0</v>
      </c>
      <c r="E34" s="10">
        <f t="shared" si="0"/>
        <v>0</v>
      </c>
      <c r="F34" s="10">
        <f t="shared" si="1"/>
        <v>0</v>
      </c>
    </row>
    <row r="35" spans="1:10" ht="12.95" customHeight="1" x14ac:dyDescent="0.2">
      <c r="A35" s="9">
        <v>3811</v>
      </c>
      <c r="B35" s="41" t="s">
        <v>35</v>
      </c>
      <c r="C35" s="41"/>
      <c r="D35" s="10">
        <v>0</v>
      </c>
      <c r="E35" s="10">
        <f t="shared" si="0"/>
        <v>0</v>
      </c>
      <c r="F35" s="10">
        <f t="shared" si="1"/>
        <v>0</v>
      </c>
    </row>
    <row r="36" spans="1:10" ht="35.1" customHeight="1" x14ac:dyDescent="0.2">
      <c r="A36" s="9">
        <v>3812</v>
      </c>
      <c r="B36" s="34" t="s">
        <v>36</v>
      </c>
      <c r="C36" s="34"/>
      <c r="D36" s="10">
        <v>0</v>
      </c>
      <c r="E36" s="10">
        <f t="shared" si="0"/>
        <v>0</v>
      </c>
      <c r="F36" s="10">
        <f t="shared" si="1"/>
        <v>0</v>
      </c>
    </row>
    <row r="37" spans="1:10" ht="12.95" customHeight="1" x14ac:dyDescent="0.2">
      <c r="A37" s="9">
        <v>382</v>
      </c>
      <c r="B37" s="41" t="s">
        <v>37</v>
      </c>
      <c r="C37" s="41"/>
      <c r="D37" s="10">
        <v>0</v>
      </c>
      <c r="E37" s="10">
        <f t="shared" si="0"/>
        <v>0</v>
      </c>
      <c r="F37" s="10">
        <f t="shared" si="1"/>
        <v>0</v>
      </c>
    </row>
    <row r="38" spans="1:10" ht="12" customHeight="1" x14ac:dyDescent="0.2">
      <c r="A38" s="9">
        <v>383</v>
      </c>
      <c r="B38" s="41" t="s">
        <v>38</v>
      </c>
      <c r="C38" s="41"/>
      <c r="D38" s="10">
        <v>0</v>
      </c>
      <c r="E38" s="10">
        <f t="shared" si="0"/>
        <v>0</v>
      </c>
      <c r="F38" s="10">
        <f t="shared" si="1"/>
        <v>0</v>
      </c>
    </row>
    <row r="39" spans="1:10" ht="14.1" customHeight="1" x14ac:dyDescent="0.2">
      <c r="A39" s="3"/>
      <c r="B39" s="40" t="s">
        <v>39</v>
      </c>
      <c r="C39" s="40"/>
      <c r="D39" s="5">
        <f>D15+D19+D20+D21+D22+D29+D30+D33</f>
        <v>0</v>
      </c>
      <c r="E39" s="5">
        <f>E15+E19+E20+E21+E22+E29+E30+E33</f>
        <v>0</v>
      </c>
      <c r="F39" s="5">
        <f>F15+F19+F20+F21+F22+F29+F30+F33</f>
        <v>0</v>
      </c>
    </row>
    <row r="40" spans="1:10" ht="24" customHeight="1" x14ac:dyDescent="0.2">
      <c r="A40" s="34" t="s">
        <v>40</v>
      </c>
      <c r="B40" s="34"/>
      <c r="C40" s="34"/>
      <c r="D40" s="34"/>
      <c r="E40" s="34"/>
      <c r="F40" s="34"/>
    </row>
    <row r="41" spans="1:10" ht="12" customHeight="1" x14ac:dyDescent="0.2">
      <c r="A41" s="9">
        <v>41</v>
      </c>
      <c r="B41" s="41" t="s">
        <v>41</v>
      </c>
      <c r="C41" s="41"/>
      <c r="D41" s="10">
        <f>D42+D43</f>
        <v>0</v>
      </c>
      <c r="E41" s="10">
        <f t="shared" ref="E41:F41" si="2">E42+E43</f>
        <v>0</v>
      </c>
      <c r="F41" s="10">
        <f t="shared" si="2"/>
        <v>0</v>
      </c>
      <c r="J41" s="18">
        <v>974128.95</v>
      </c>
    </row>
    <row r="42" spans="1:10" ht="24.75" customHeight="1" x14ac:dyDescent="0.2">
      <c r="A42" s="25"/>
      <c r="B42" s="36" t="s">
        <v>81</v>
      </c>
      <c r="C42" s="37"/>
      <c r="D42" s="26">
        <v>0</v>
      </c>
      <c r="E42" s="26">
        <f>D42*0.19</f>
        <v>0</v>
      </c>
      <c r="F42" s="26">
        <f>D42+E42</f>
        <v>0</v>
      </c>
      <c r="J42" s="18"/>
    </row>
    <row r="43" spans="1:10" ht="24.75" customHeight="1" x14ac:dyDescent="0.2">
      <c r="A43" s="19"/>
      <c r="B43" s="47" t="s">
        <v>82</v>
      </c>
      <c r="C43" s="47"/>
      <c r="D43" s="20">
        <v>0</v>
      </c>
      <c r="E43" s="20">
        <f>D43*0.19</f>
        <v>0</v>
      </c>
      <c r="F43" s="20">
        <f>D43+E43</f>
        <v>0</v>
      </c>
      <c r="J43" s="18"/>
    </row>
    <row r="44" spans="1:10" ht="12" customHeight="1" x14ac:dyDescent="0.2">
      <c r="A44" s="22"/>
      <c r="B44" s="38" t="s">
        <v>80</v>
      </c>
      <c r="C44" s="39"/>
      <c r="D44" s="23">
        <v>0</v>
      </c>
      <c r="E44" s="23">
        <v>0</v>
      </c>
      <c r="F44" s="23">
        <v>0</v>
      </c>
      <c r="J44" s="18"/>
    </row>
    <row r="45" spans="1:10" ht="12.95" customHeight="1" x14ac:dyDescent="0.2">
      <c r="A45" s="22">
        <v>42</v>
      </c>
      <c r="B45" s="45" t="s">
        <v>42</v>
      </c>
      <c r="C45" s="45"/>
      <c r="D45" s="23">
        <v>0</v>
      </c>
      <c r="E45" s="23">
        <v>0</v>
      </c>
      <c r="F45" s="23">
        <f>D45+E45</f>
        <v>0</v>
      </c>
      <c r="J45" s="11">
        <f>D46+D51</f>
        <v>522235.66000000003</v>
      </c>
    </row>
    <row r="46" spans="1:10" ht="23.1" customHeight="1" x14ac:dyDescent="0.2">
      <c r="A46" s="22">
        <v>43</v>
      </c>
      <c r="B46" s="46" t="s">
        <v>43</v>
      </c>
      <c r="C46" s="46"/>
      <c r="D46" s="23">
        <f>D47+D48+D49</f>
        <v>287150</v>
      </c>
      <c r="E46" s="23">
        <f>0.21*D46</f>
        <v>60301.5</v>
      </c>
      <c r="F46" s="23">
        <f t="shared" ref="F46:F54" si="3">D46+E46</f>
        <v>347451.5</v>
      </c>
    </row>
    <row r="47" spans="1:10" ht="12.95" customHeight="1" x14ac:dyDescent="0.2">
      <c r="A47" s="22">
        <v>4311</v>
      </c>
      <c r="B47" s="45" t="s">
        <v>44</v>
      </c>
      <c r="C47" s="45"/>
      <c r="D47" s="23">
        <v>49919</v>
      </c>
      <c r="E47" s="23">
        <f t="shared" ref="E47:E54" si="4">0.21*D47</f>
        <v>10482.99</v>
      </c>
      <c r="F47" s="23">
        <f t="shared" si="3"/>
        <v>60401.99</v>
      </c>
    </row>
    <row r="48" spans="1:10" ht="12.95" customHeight="1" x14ac:dyDescent="0.2">
      <c r="A48" s="22">
        <v>4321</v>
      </c>
      <c r="B48" s="45" t="s">
        <v>45</v>
      </c>
      <c r="C48" s="45"/>
      <c r="D48" s="23">
        <v>0</v>
      </c>
      <c r="E48" s="23">
        <f t="shared" si="4"/>
        <v>0</v>
      </c>
      <c r="F48" s="23">
        <f t="shared" si="3"/>
        <v>0</v>
      </c>
      <c r="J48" s="11">
        <f>D13+D55+D58</f>
        <v>522235.66000000003</v>
      </c>
    </row>
    <row r="49" spans="1:10" ht="12.95" customHeight="1" x14ac:dyDescent="0.2">
      <c r="A49" s="22">
        <v>4331</v>
      </c>
      <c r="B49" s="45" t="s">
        <v>46</v>
      </c>
      <c r="C49" s="45"/>
      <c r="D49" s="23">
        <v>237231</v>
      </c>
      <c r="E49" s="23">
        <f t="shared" si="4"/>
        <v>49818.509999999995</v>
      </c>
      <c r="F49" s="23">
        <f t="shared" si="3"/>
        <v>287049.51</v>
      </c>
      <c r="J49">
        <f>0.15*J48</f>
        <v>78335.349000000002</v>
      </c>
    </row>
    <row r="50" spans="1:10" ht="23.1" customHeight="1" x14ac:dyDescent="0.2">
      <c r="A50" s="22">
        <v>44</v>
      </c>
      <c r="B50" s="46" t="s">
        <v>47</v>
      </c>
      <c r="C50" s="46"/>
      <c r="D50" s="23">
        <v>0</v>
      </c>
      <c r="E50" s="23">
        <f t="shared" si="4"/>
        <v>0</v>
      </c>
      <c r="F50" s="23">
        <f t="shared" si="3"/>
        <v>0</v>
      </c>
    </row>
    <row r="51" spans="1:10" ht="12.95" customHeight="1" x14ac:dyDescent="0.2">
      <c r="A51" s="22">
        <v>45</v>
      </c>
      <c r="B51" s="45" t="s">
        <v>48</v>
      </c>
      <c r="C51" s="45"/>
      <c r="D51" s="23">
        <f>D52</f>
        <v>235085.66</v>
      </c>
      <c r="E51" s="23">
        <f t="shared" si="4"/>
        <v>49367.988599999997</v>
      </c>
      <c r="F51" s="23">
        <f t="shared" si="3"/>
        <v>284453.64860000001</v>
      </c>
    </row>
    <row r="52" spans="1:10" ht="12.95" customHeight="1" x14ac:dyDescent="0.2">
      <c r="A52" s="22">
        <v>4511</v>
      </c>
      <c r="B52" s="45" t="s">
        <v>49</v>
      </c>
      <c r="C52" s="45"/>
      <c r="D52" s="23">
        <v>235085.66</v>
      </c>
      <c r="E52" s="23">
        <f t="shared" si="4"/>
        <v>49367.988599999997</v>
      </c>
      <c r="F52" s="23">
        <f>D52+E52</f>
        <v>284453.64860000001</v>
      </c>
    </row>
    <row r="53" spans="1:10" ht="12.95" customHeight="1" x14ac:dyDescent="0.2">
      <c r="A53" s="22">
        <v>4521</v>
      </c>
      <c r="B53" s="45" t="s">
        <v>50</v>
      </c>
      <c r="C53" s="45"/>
      <c r="D53" s="23">
        <v>0</v>
      </c>
      <c r="E53" s="23">
        <f t="shared" si="4"/>
        <v>0</v>
      </c>
      <c r="F53" s="23">
        <f t="shared" si="3"/>
        <v>0</v>
      </c>
    </row>
    <row r="54" spans="1:10" ht="12.95" customHeight="1" x14ac:dyDescent="0.2">
      <c r="A54" s="22">
        <v>46</v>
      </c>
      <c r="B54" s="45" t="s">
        <v>51</v>
      </c>
      <c r="C54" s="45"/>
      <c r="D54" s="23">
        <v>0</v>
      </c>
      <c r="E54" s="23">
        <f t="shared" si="4"/>
        <v>0</v>
      </c>
      <c r="F54" s="23">
        <f t="shared" si="3"/>
        <v>0</v>
      </c>
    </row>
    <row r="55" spans="1:10" ht="12.95" customHeight="1" x14ac:dyDescent="0.2">
      <c r="A55" s="3"/>
      <c r="B55" s="40" t="s">
        <v>52</v>
      </c>
      <c r="C55" s="40"/>
      <c r="D55" s="5">
        <f>D41+D45+D46+D50+D51+D54</f>
        <v>522235.66000000003</v>
      </c>
      <c r="E55" s="5">
        <f t="shared" ref="E55:F55" si="5">E41+E45+E46+E50+E51+E54</f>
        <v>109669.4886</v>
      </c>
      <c r="F55" s="5">
        <f t="shared" si="5"/>
        <v>631905.14859999996</v>
      </c>
    </row>
    <row r="56" spans="1:10" ht="24.95" customHeight="1" x14ac:dyDescent="0.2">
      <c r="A56" s="34" t="s">
        <v>53</v>
      </c>
      <c r="B56" s="34"/>
      <c r="C56" s="34"/>
      <c r="D56" s="34"/>
      <c r="E56" s="34"/>
      <c r="F56" s="34"/>
    </row>
    <row r="57" spans="1:10" ht="12" customHeight="1" x14ac:dyDescent="0.2">
      <c r="A57" s="9">
        <v>51</v>
      </c>
      <c r="B57" s="41" t="s">
        <v>54</v>
      </c>
      <c r="C57" s="41"/>
      <c r="D57" s="10">
        <f>D58+D59</f>
        <v>0</v>
      </c>
      <c r="E57" s="10">
        <f>D57*0.19</f>
        <v>0</v>
      </c>
      <c r="F57" s="10">
        <f>D57+E57</f>
        <v>0</v>
      </c>
    </row>
    <row r="58" spans="1:10" ht="23.1" customHeight="1" x14ac:dyDescent="0.2">
      <c r="A58" s="30">
        <v>511</v>
      </c>
      <c r="B58" s="42" t="s">
        <v>55</v>
      </c>
      <c r="C58" s="42"/>
      <c r="D58" s="31">
        <v>0</v>
      </c>
      <c r="E58" s="31">
        <f t="shared" ref="E58:E67" si="6">D58*0.19</f>
        <v>0</v>
      </c>
      <c r="F58" s="31">
        <f t="shared" ref="F58:F67" si="7">D58+E58</f>
        <v>0</v>
      </c>
    </row>
    <row r="59" spans="1:10" ht="12.95" customHeight="1" x14ac:dyDescent="0.2">
      <c r="A59" s="30">
        <v>512</v>
      </c>
      <c r="B59" s="42" t="s">
        <v>56</v>
      </c>
      <c r="C59" s="42"/>
      <c r="D59" s="31">
        <v>0</v>
      </c>
      <c r="E59" s="31">
        <f t="shared" si="6"/>
        <v>0</v>
      </c>
      <c r="F59" s="31">
        <f t="shared" si="7"/>
        <v>0</v>
      </c>
    </row>
    <row r="60" spans="1:10" ht="12.95" customHeight="1" x14ac:dyDescent="0.2">
      <c r="A60" s="9">
        <v>52</v>
      </c>
      <c r="B60" s="41" t="s">
        <v>57</v>
      </c>
      <c r="C60" s="41"/>
      <c r="D60" s="10">
        <v>0</v>
      </c>
      <c r="E60" s="10">
        <v>0</v>
      </c>
      <c r="F60" s="10">
        <f t="shared" si="7"/>
        <v>0</v>
      </c>
    </row>
    <row r="61" spans="1:10" ht="23.1" customHeight="1" x14ac:dyDescent="0.2">
      <c r="A61" s="9">
        <v>521</v>
      </c>
      <c r="B61" s="41" t="s">
        <v>58</v>
      </c>
      <c r="C61" s="41"/>
      <c r="D61" s="10">
        <v>0</v>
      </c>
      <c r="E61" s="10">
        <f t="shared" si="6"/>
        <v>0</v>
      </c>
      <c r="F61" s="10">
        <f t="shared" si="7"/>
        <v>0</v>
      </c>
    </row>
    <row r="62" spans="1:10" ht="23.1" customHeight="1" x14ac:dyDescent="0.2">
      <c r="A62" s="9">
        <v>522</v>
      </c>
      <c r="B62" s="34" t="s">
        <v>59</v>
      </c>
      <c r="C62" s="34"/>
      <c r="D62" s="10">
        <v>0</v>
      </c>
      <c r="E62" s="10">
        <v>0</v>
      </c>
      <c r="F62" s="10">
        <f t="shared" si="7"/>
        <v>0</v>
      </c>
    </row>
    <row r="63" spans="1:10" ht="35.1" customHeight="1" x14ac:dyDescent="0.2">
      <c r="A63" s="9">
        <v>523</v>
      </c>
      <c r="B63" s="34" t="s">
        <v>60</v>
      </c>
      <c r="C63" s="34"/>
      <c r="D63" s="10">
        <v>0</v>
      </c>
      <c r="E63" s="10">
        <v>0</v>
      </c>
      <c r="F63" s="10">
        <f t="shared" si="7"/>
        <v>0</v>
      </c>
    </row>
    <row r="64" spans="1:10" ht="12.95" customHeight="1" x14ac:dyDescent="0.2">
      <c r="A64" s="9">
        <v>524</v>
      </c>
      <c r="B64" s="41" t="s">
        <v>61</v>
      </c>
      <c r="C64" s="41"/>
      <c r="D64" s="10">
        <v>0</v>
      </c>
      <c r="E64" s="10">
        <v>0</v>
      </c>
      <c r="F64" s="10">
        <f t="shared" si="7"/>
        <v>0</v>
      </c>
    </row>
    <row r="65" spans="1:12" ht="23.1" customHeight="1" x14ac:dyDescent="0.2">
      <c r="A65" s="9">
        <v>525</v>
      </c>
      <c r="B65" s="34" t="s">
        <v>62</v>
      </c>
      <c r="C65" s="34"/>
      <c r="D65" s="10">
        <v>0</v>
      </c>
      <c r="E65" s="10">
        <f t="shared" si="6"/>
        <v>0</v>
      </c>
      <c r="F65" s="10">
        <f t="shared" si="7"/>
        <v>0</v>
      </c>
    </row>
    <row r="66" spans="1:12" ht="23.1" customHeight="1" x14ac:dyDescent="0.2">
      <c r="A66" s="9">
        <v>53</v>
      </c>
      <c r="B66" s="41" t="s">
        <v>86</v>
      </c>
      <c r="C66" s="34"/>
      <c r="D66" s="10">
        <v>0</v>
      </c>
      <c r="E66" s="10">
        <f t="shared" si="6"/>
        <v>0</v>
      </c>
      <c r="F66" s="10">
        <f t="shared" si="7"/>
        <v>0</v>
      </c>
      <c r="H66" s="11">
        <f>0.1*(D8+D13+D55)</f>
        <v>52223.566000000006</v>
      </c>
    </row>
    <row r="67" spans="1:12" ht="12.95" customHeight="1" x14ac:dyDescent="0.2">
      <c r="A67" s="9">
        <v>54</v>
      </c>
      <c r="B67" s="41" t="s">
        <v>64</v>
      </c>
      <c r="C67" s="41"/>
      <c r="D67" s="10">
        <v>0</v>
      </c>
      <c r="E67" s="10">
        <f t="shared" si="6"/>
        <v>0</v>
      </c>
      <c r="F67" s="10">
        <f t="shared" si="7"/>
        <v>0</v>
      </c>
    </row>
    <row r="68" spans="1:12" ht="12.95" customHeight="1" x14ac:dyDescent="0.2">
      <c r="A68" s="3"/>
      <c r="B68" s="40" t="s">
        <v>65</v>
      </c>
      <c r="C68" s="40"/>
      <c r="D68" s="5">
        <f>D57+D60+D66+D67</f>
        <v>0</v>
      </c>
      <c r="E68" s="5">
        <f>E57+E60+E66+E67</f>
        <v>0</v>
      </c>
      <c r="F68" s="5">
        <f>F57+F60+F66+F67</f>
        <v>0</v>
      </c>
      <c r="J68" s="11">
        <f>D68-D60-D67</f>
        <v>0</v>
      </c>
      <c r="K68" s="11">
        <f t="shared" ref="K68:L68" si="8">E68-E60-E67</f>
        <v>0</v>
      </c>
      <c r="L68" s="11">
        <f t="shared" si="8"/>
        <v>0</v>
      </c>
    </row>
    <row r="69" spans="1:12" ht="24.95" customHeight="1" x14ac:dyDescent="0.2">
      <c r="A69" s="34" t="s">
        <v>66</v>
      </c>
      <c r="B69" s="34"/>
      <c r="C69" s="34"/>
      <c r="D69" s="34"/>
      <c r="E69" s="34"/>
      <c r="F69" s="34"/>
    </row>
    <row r="70" spans="1:12" ht="12" customHeight="1" x14ac:dyDescent="0.2">
      <c r="A70" s="9">
        <v>61</v>
      </c>
      <c r="B70" s="41" t="s">
        <v>67</v>
      </c>
      <c r="C70" s="41"/>
      <c r="D70" s="10">
        <v>0</v>
      </c>
      <c r="E70" s="10">
        <v>0</v>
      </c>
      <c r="F70" s="10">
        <v>0</v>
      </c>
    </row>
    <row r="71" spans="1:12" ht="12.95" customHeight="1" x14ac:dyDescent="0.2">
      <c r="A71" s="9">
        <v>62</v>
      </c>
      <c r="B71" s="41" t="s">
        <v>68</v>
      </c>
      <c r="C71" s="41"/>
      <c r="D71" s="10">
        <v>0</v>
      </c>
      <c r="E71" s="10">
        <v>0</v>
      </c>
      <c r="F71" s="10">
        <v>0</v>
      </c>
    </row>
    <row r="72" spans="1:12" ht="12.95" customHeight="1" x14ac:dyDescent="0.2">
      <c r="A72" s="3"/>
      <c r="B72" s="40" t="s">
        <v>69</v>
      </c>
      <c r="C72" s="40"/>
      <c r="D72" s="5">
        <v>0</v>
      </c>
      <c r="E72" s="5">
        <v>0</v>
      </c>
      <c r="F72" s="5">
        <v>0</v>
      </c>
    </row>
    <row r="73" spans="1:12" ht="24.95" customHeight="1" x14ac:dyDescent="0.2">
      <c r="A73" s="34" t="s">
        <v>70</v>
      </c>
      <c r="B73" s="34"/>
      <c r="C73" s="34"/>
      <c r="D73" s="34"/>
      <c r="E73" s="34"/>
      <c r="F73" s="34"/>
    </row>
    <row r="74" spans="1:12" ht="23.1" customHeight="1" x14ac:dyDescent="0.2">
      <c r="A74" s="9">
        <v>71</v>
      </c>
      <c r="B74" s="34" t="s">
        <v>78</v>
      </c>
      <c r="C74" s="34"/>
      <c r="D74" s="10">
        <v>0</v>
      </c>
      <c r="E74" s="10">
        <f>D74*0.19</f>
        <v>0</v>
      </c>
      <c r="F74" s="10">
        <f>D74+E74</f>
        <v>0</v>
      </c>
    </row>
    <row r="75" spans="1:12" ht="23.1" customHeight="1" x14ac:dyDescent="0.2">
      <c r="A75" s="9">
        <v>72</v>
      </c>
      <c r="B75" s="34" t="s">
        <v>72</v>
      </c>
      <c r="C75" s="34"/>
      <c r="D75" s="10">
        <v>0</v>
      </c>
      <c r="E75" s="10">
        <f>D75*0.19</f>
        <v>0</v>
      </c>
      <c r="F75" s="10">
        <f>D75+E75</f>
        <v>0</v>
      </c>
    </row>
    <row r="76" spans="1:12" ht="12.95" customHeight="1" x14ac:dyDescent="0.2">
      <c r="A76" s="3"/>
      <c r="B76" s="40" t="s">
        <v>73</v>
      </c>
      <c r="C76" s="40"/>
      <c r="D76" s="5">
        <f>D74+D75</f>
        <v>0</v>
      </c>
      <c r="E76" s="5">
        <f>E74+E75</f>
        <v>0</v>
      </c>
      <c r="F76" s="5">
        <f>F74+F75</f>
        <v>0</v>
      </c>
    </row>
    <row r="77" spans="1:12" ht="12.95" customHeight="1" x14ac:dyDescent="0.2">
      <c r="A77" s="40" t="s">
        <v>74</v>
      </c>
      <c r="B77" s="40"/>
      <c r="C77" s="40"/>
      <c r="D77" s="5">
        <f>D11+D13+D39+D55+D68+D72+D76</f>
        <v>522235.66000000003</v>
      </c>
      <c r="E77" s="5">
        <f t="shared" ref="E77:F77" si="9">E11+E13+E39+E55+E68+E72+E76</f>
        <v>109669.4886</v>
      </c>
      <c r="F77" s="5">
        <f t="shared" si="9"/>
        <v>631905.14859999996</v>
      </c>
    </row>
    <row r="78" spans="1:12" ht="12.95" customHeight="1" x14ac:dyDescent="0.2">
      <c r="A78" s="40" t="s">
        <v>75</v>
      </c>
      <c r="B78" s="40"/>
      <c r="C78" s="40"/>
      <c r="D78" s="5">
        <f>D8+D9+D10+D13+D41+D45+D57</f>
        <v>0</v>
      </c>
      <c r="E78" s="5">
        <f>E8+E9+E10+E13+E41+E45+E57</f>
        <v>0</v>
      </c>
      <c r="F78" s="5">
        <f>F8+F9+F10+F13+F41+F45+F57</f>
        <v>0</v>
      </c>
    </row>
    <row r="79" spans="1:12" ht="149.25" customHeight="1" x14ac:dyDescent="0.2">
      <c r="A79" s="43" t="s">
        <v>102</v>
      </c>
      <c r="B79" s="34"/>
      <c r="C79" s="34"/>
      <c r="D79" s="34"/>
      <c r="E79" s="34"/>
      <c r="F79" s="34"/>
      <c r="J79" s="11">
        <f>D77*0.19</f>
        <v>99224.775400000013</v>
      </c>
      <c r="K79" s="11">
        <f>F55+F58+F66+F76</f>
        <v>631905.14859999996</v>
      </c>
    </row>
    <row r="80" spans="1:12" ht="12.95" customHeight="1" x14ac:dyDescent="0.2">
      <c r="A80" s="44" t="s">
        <v>76</v>
      </c>
      <c r="B80" s="44"/>
      <c r="C80" s="44"/>
      <c r="D80" s="44"/>
      <c r="E80" s="44"/>
      <c r="F80" s="44"/>
    </row>
    <row r="82" spans="2:3" x14ac:dyDescent="0.2">
      <c r="B82" s="27" t="s">
        <v>87</v>
      </c>
    </row>
    <row r="83" spans="2:3" x14ac:dyDescent="0.2">
      <c r="B83" s="24" t="s">
        <v>88</v>
      </c>
    </row>
    <row r="84" spans="2:3" x14ac:dyDescent="0.2">
      <c r="B84" s="14" t="s">
        <v>89</v>
      </c>
      <c r="C84" s="13"/>
    </row>
    <row r="85" spans="2:3" ht="38.25" x14ac:dyDescent="0.2">
      <c r="B85" s="32" t="s">
        <v>93</v>
      </c>
    </row>
    <row r="88" spans="2:3" x14ac:dyDescent="0.2">
      <c r="B88" s="1" t="s">
        <v>97</v>
      </c>
      <c r="C88" s="16"/>
    </row>
    <row r="91" spans="2:3" x14ac:dyDescent="0.2">
      <c r="C91" s="13"/>
    </row>
    <row r="95" spans="2:3" x14ac:dyDescent="0.2">
      <c r="C95" s="13"/>
    </row>
  </sheetData>
  <mergeCells count="82">
    <mergeCell ref="A77:C77"/>
    <mergeCell ref="A78:C78"/>
    <mergeCell ref="A79:F79"/>
    <mergeCell ref="A80:F80"/>
    <mergeCell ref="B71:C71"/>
    <mergeCell ref="B72:C72"/>
    <mergeCell ref="A73:F73"/>
    <mergeCell ref="B74:C74"/>
    <mergeCell ref="B75:C75"/>
    <mergeCell ref="B76:C76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69:F69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6:F56"/>
    <mergeCell ref="B57:C57"/>
    <mergeCell ref="B46:C46"/>
    <mergeCell ref="B35:C35"/>
    <mergeCell ref="B36:C36"/>
    <mergeCell ref="B37:C37"/>
    <mergeCell ref="B38:C38"/>
    <mergeCell ref="B39:C39"/>
    <mergeCell ref="A40:F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A12:F12"/>
    <mergeCell ref="B13:C13"/>
    <mergeCell ref="A14:F14"/>
    <mergeCell ref="B15:C15"/>
    <mergeCell ref="B16:C16"/>
    <mergeCell ref="B17:C17"/>
    <mergeCell ref="B18:C18"/>
    <mergeCell ref="B19:C19"/>
    <mergeCell ref="B20:C20"/>
    <mergeCell ref="B21:C21"/>
    <mergeCell ref="B10:C10"/>
    <mergeCell ref="A1:B1"/>
    <mergeCell ref="C1:D1"/>
    <mergeCell ref="E1:F1"/>
    <mergeCell ref="A2:F2"/>
    <mergeCell ref="A3:A4"/>
    <mergeCell ref="B3:C4"/>
    <mergeCell ref="B5:C5"/>
    <mergeCell ref="A6:F6"/>
    <mergeCell ref="B7:C7"/>
    <mergeCell ref="B8:C8"/>
    <mergeCell ref="B9:C9"/>
  </mergeCells>
  <hyperlinks>
    <hyperlink ref="A80" r:id="rId1" display="http://www.devize.ro/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8"/>
  <sheetViews>
    <sheetView tabSelected="1" workbookViewId="0">
      <selection activeCell="D84" sqref="D84"/>
    </sheetView>
  </sheetViews>
  <sheetFormatPr defaultRowHeight="12.75" x14ac:dyDescent="0.2"/>
  <cols>
    <col min="1" max="1" width="5.83203125" style="16" customWidth="1"/>
    <col min="2" max="2" width="30.1640625" style="16" customWidth="1"/>
    <col min="3" max="3" width="20.6640625" style="16" customWidth="1"/>
    <col min="4" max="4" width="16.83203125" style="17" customWidth="1"/>
    <col min="5" max="5" width="16.1640625" style="17" customWidth="1"/>
    <col min="6" max="6" width="16.6640625" style="17" customWidth="1"/>
    <col min="8" max="8" width="14.83203125" customWidth="1"/>
    <col min="9" max="9" width="13.33203125" customWidth="1"/>
    <col min="10" max="10" width="16.1640625" customWidth="1"/>
  </cols>
  <sheetData>
    <row r="1" spans="1:10" ht="14.1" customHeight="1" x14ac:dyDescent="0.2">
      <c r="A1" s="34"/>
      <c r="B1" s="34"/>
      <c r="C1" s="34"/>
      <c r="D1" s="34"/>
      <c r="E1" s="48"/>
      <c r="F1" s="48"/>
    </row>
    <row r="2" spans="1:10" ht="101.25" customHeight="1" x14ac:dyDescent="0.2">
      <c r="A2" s="52" t="s">
        <v>95</v>
      </c>
      <c r="B2" s="34"/>
      <c r="C2" s="34"/>
      <c r="D2" s="34"/>
      <c r="E2" s="34"/>
      <c r="F2" s="34"/>
    </row>
    <row r="3" spans="1:10" ht="24" customHeight="1" x14ac:dyDescent="0.2">
      <c r="A3" s="34" t="s">
        <v>1</v>
      </c>
      <c r="B3" s="34" t="s">
        <v>2</v>
      </c>
      <c r="C3" s="34"/>
      <c r="D3" s="4" t="s">
        <v>3</v>
      </c>
      <c r="E3" s="5" t="s">
        <v>4</v>
      </c>
      <c r="F3" s="4" t="s">
        <v>5</v>
      </c>
    </row>
    <row r="4" spans="1:10" ht="14.1" customHeight="1" x14ac:dyDescent="0.2">
      <c r="A4" s="34"/>
      <c r="B4" s="34"/>
      <c r="C4" s="34"/>
      <c r="D4" s="6" t="s">
        <v>6</v>
      </c>
      <c r="E4" s="6" t="s">
        <v>6</v>
      </c>
      <c r="F4" s="6" t="s">
        <v>6</v>
      </c>
    </row>
    <row r="5" spans="1:10" ht="14.1" customHeight="1" x14ac:dyDescent="0.2">
      <c r="A5" s="7">
        <v>1</v>
      </c>
      <c r="B5" s="50">
        <v>2</v>
      </c>
      <c r="C5" s="50"/>
      <c r="D5" s="8">
        <v>3</v>
      </c>
      <c r="E5" s="8">
        <v>4</v>
      </c>
      <c r="F5" s="8">
        <v>5</v>
      </c>
    </row>
    <row r="6" spans="1:10" ht="24" customHeight="1" x14ac:dyDescent="0.2">
      <c r="A6" s="34" t="s">
        <v>7</v>
      </c>
      <c r="B6" s="34"/>
      <c r="C6" s="34"/>
      <c r="D6" s="34"/>
      <c r="E6" s="34"/>
      <c r="F6" s="34"/>
    </row>
    <row r="7" spans="1:10" ht="12" customHeight="1" x14ac:dyDescent="0.2">
      <c r="A7" s="9">
        <v>11</v>
      </c>
      <c r="B7" s="41" t="s">
        <v>8</v>
      </c>
      <c r="C7" s="41"/>
      <c r="D7" s="10">
        <f>'DG cumulat '!D7-'DG eligibil'!D7</f>
        <v>0</v>
      </c>
      <c r="E7" s="10">
        <f>'DG cumulat '!E7-'DG eligibil'!E7</f>
        <v>0</v>
      </c>
      <c r="F7" s="10">
        <f>'DG cumulat '!F7-'DG eligibil'!F7</f>
        <v>0</v>
      </c>
    </row>
    <row r="8" spans="1:10" ht="26.25" customHeight="1" x14ac:dyDescent="0.2">
      <c r="A8" s="9">
        <v>12</v>
      </c>
      <c r="B8" s="41" t="s">
        <v>91</v>
      </c>
      <c r="C8" s="41"/>
      <c r="D8" s="10">
        <f>'DG cumulat '!D8-'DG eligibil'!D8</f>
        <v>0</v>
      </c>
      <c r="E8" s="10">
        <f>'DG cumulat '!E8-'DG eligibil'!E8</f>
        <v>0</v>
      </c>
      <c r="F8" s="10">
        <f>'DG cumulat '!F8-'DG eligibil'!F8</f>
        <v>0</v>
      </c>
    </row>
    <row r="9" spans="1:10" ht="23.1" customHeight="1" x14ac:dyDescent="0.2">
      <c r="A9" s="9">
        <v>13</v>
      </c>
      <c r="B9" s="34" t="s">
        <v>9</v>
      </c>
      <c r="C9" s="34"/>
      <c r="D9" s="10">
        <f>'DG cumulat '!D9-'DG eligibil'!D9</f>
        <v>0</v>
      </c>
      <c r="E9" s="10">
        <f>'DG cumulat '!E9-'DG eligibil'!E9</f>
        <v>0</v>
      </c>
      <c r="F9" s="10">
        <f>'DG cumulat '!F9-'DG eligibil'!F9</f>
        <v>0</v>
      </c>
    </row>
    <row r="10" spans="1:10" ht="12.95" customHeight="1" x14ac:dyDescent="0.2">
      <c r="A10" s="9">
        <v>14</v>
      </c>
      <c r="B10" s="41" t="s">
        <v>10</v>
      </c>
      <c r="C10" s="41"/>
      <c r="D10" s="10">
        <f>'DG cumulat '!D10-'DG eligibil'!D10</f>
        <v>0</v>
      </c>
      <c r="E10" s="10">
        <f>'DG cumulat '!E10-'DG eligibil'!E10</f>
        <v>0</v>
      </c>
      <c r="F10" s="10">
        <f>'DG cumulat '!F10-'DG eligibil'!F10</f>
        <v>0</v>
      </c>
    </row>
    <row r="11" spans="1:10" ht="14.1" customHeight="1" x14ac:dyDescent="0.2">
      <c r="A11" s="3"/>
      <c r="B11" s="40" t="s">
        <v>11</v>
      </c>
      <c r="C11" s="40"/>
      <c r="D11" s="10">
        <f>'DG cumulat '!D11-'DG eligibil'!D11</f>
        <v>0</v>
      </c>
      <c r="E11" s="10">
        <f>'DG cumulat '!E11-'DG eligibil'!E11</f>
        <v>0</v>
      </c>
      <c r="F11" s="10">
        <f>'DG cumulat '!F11-'DG eligibil'!F11</f>
        <v>0</v>
      </c>
    </row>
    <row r="12" spans="1:10" ht="24" customHeight="1" x14ac:dyDescent="0.2">
      <c r="A12" s="34" t="s">
        <v>12</v>
      </c>
      <c r="B12" s="34"/>
      <c r="C12" s="34"/>
      <c r="D12" s="34"/>
      <c r="E12" s="34"/>
      <c r="F12" s="34"/>
    </row>
    <row r="13" spans="1:10" ht="12.95" customHeight="1" x14ac:dyDescent="0.2">
      <c r="A13" s="15"/>
      <c r="B13" s="49" t="s">
        <v>13</v>
      </c>
      <c r="C13" s="49"/>
      <c r="D13" s="21">
        <f>'DG cumulat '!D13-'DG eligibil'!D13</f>
        <v>2353.4899999999998</v>
      </c>
      <c r="E13" s="21">
        <f>0.21*D13</f>
        <v>494.23289999999992</v>
      </c>
      <c r="F13" s="21">
        <f>D13+E13</f>
        <v>2847.7228999999998</v>
      </c>
      <c r="J13" s="11"/>
    </row>
    <row r="14" spans="1:10" ht="24.95" customHeight="1" x14ac:dyDescent="0.2">
      <c r="A14" s="34" t="s">
        <v>14</v>
      </c>
      <c r="B14" s="34"/>
      <c r="C14" s="34"/>
      <c r="D14" s="34"/>
      <c r="E14" s="34"/>
      <c r="F14" s="34"/>
    </row>
    <row r="15" spans="1:10" ht="12" customHeight="1" x14ac:dyDescent="0.2">
      <c r="A15" s="9">
        <v>31</v>
      </c>
      <c r="B15" s="41" t="s">
        <v>15</v>
      </c>
      <c r="C15" s="41"/>
      <c r="D15" s="10">
        <f>'DG cumulat '!D15-'DG eligibil'!D15</f>
        <v>0</v>
      </c>
      <c r="E15" s="10">
        <f>D15*0.19</f>
        <v>0</v>
      </c>
      <c r="F15" s="10">
        <f>D15+E15</f>
        <v>0</v>
      </c>
    </row>
    <row r="16" spans="1:10" ht="12.95" customHeight="1" x14ac:dyDescent="0.2">
      <c r="A16" s="9">
        <v>311</v>
      </c>
      <c r="B16" s="41" t="s">
        <v>16</v>
      </c>
      <c r="C16" s="41"/>
      <c r="D16" s="10">
        <f>'DG cumulat '!D16-'DG eligibil'!D16</f>
        <v>0</v>
      </c>
      <c r="E16" s="10">
        <f t="shared" ref="E16:E39" si="0">D16*0.19</f>
        <v>0</v>
      </c>
      <c r="F16" s="10">
        <f t="shared" ref="F16:F39" si="1">D16+E16</f>
        <v>0</v>
      </c>
    </row>
    <row r="17" spans="1:6" ht="12.95" customHeight="1" x14ac:dyDescent="0.2">
      <c r="A17" s="9">
        <v>312</v>
      </c>
      <c r="B17" s="41" t="s">
        <v>17</v>
      </c>
      <c r="C17" s="41"/>
      <c r="D17" s="10">
        <f>'DG cumulat '!D17-'DG eligibil'!D17</f>
        <v>0</v>
      </c>
      <c r="E17" s="10">
        <f t="shared" si="0"/>
        <v>0</v>
      </c>
      <c r="F17" s="10">
        <f t="shared" si="1"/>
        <v>0</v>
      </c>
    </row>
    <row r="18" spans="1:6" ht="12.95" customHeight="1" x14ac:dyDescent="0.2">
      <c r="A18" s="9">
        <v>313</v>
      </c>
      <c r="B18" s="41" t="s">
        <v>18</v>
      </c>
      <c r="C18" s="41"/>
      <c r="D18" s="10">
        <f>'DG cumulat '!D18-'DG eligibil'!D18</f>
        <v>0</v>
      </c>
      <c r="E18" s="10">
        <f t="shared" si="0"/>
        <v>0</v>
      </c>
      <c r="F18" s="10">
        <f t="shared" si="1"/>
        <v>0</v>
      </c>
    </row>
    <row r="19" spans="1:6" ht="23.1" customHeight="1" x14ac:dyDescent="0.2">
      <c r="A19" s="9">
        <v>32</v>
      </c>
      <c r="B19" s="34" t="s">
        <v>19</v>
      </c>
      <c r="C19" s="34"/>
      <c r="D19" s="10">
        <f>'DG cumulat '!D19-'DG eligibil'!D19</f>
        <v>0</v>
      </c>
      <c r="E19" s="10">
        <f t="shared" si="0"/>
        <v>0</v>
      </c>
      <c r="F19" s="10">
        <f t="shared" si="1"/>
        <v>0</v>
      </c>
    </row>
    <row r="20" spans="1:6" ht="12.95" customHeight="1" x14ac:dyDescent="0.2">
      <c r="A20" s="9">
        <v>33</v>
      </c>
      <c r="B20" s="41" t="s">
        <v>20</v>
      </c>
      <c r="C20" s="41"/>
      <c r="D20" s="10">
        <f>'DG cumulat '!D20-'DG eligibil'!D20</f>
        <v>0</v>
      </c>
      <c r="E20" s="10">
        <f t="shared" si="0"/>
        <v>0</v>
      </c>
      <c r="F20" s="10">
        <f t="shared" si="1"/>
        <v>0</v>
      </c>
    </row>
    <row r="21" spans="1:6" ht="23.1" customHeight="1" x14ac:dyDescent="0.2">
      <c r="A21" s="9">
        <v>34</v>
      </c>
      <c r="B21" s="34" t="s">
        <v>21</v>
      </c>
      <c r="C21" s="34"/>
      <c r="D21" s="10">
        <f>'DG cumulat '!D21-'DG eligibil'!D21</f>
        <v>0</v>
      </c>
      <c r="E21" s="10">
        <f t="shared" si="0"/>
        <v>0</v>
      </c>
      <c r="F21" s="10">
        <f t="shared" si="1"/>
        <v>0</v>
      </c>
    </row>
    <row r="22" spans="1:6" ht="12.95" customHeight="1" x14ac:dyDescent="0.2">
      <c r="A22" s="9">
        <v>35</v>
      </c>
      <c r="B22" s="41" t="s">
        <v>22</v>
      </c>
      <c r="C22" s="41"/>
      <c r="D22" s="10">
        <f>'DG cumulat '!D22-'DG eligibil'!D22</f>
        <v>0</v>
      </c>
      <c r="E22" s="10">
        <f t="shared" si="0"/>
        <v>0</v>
      </c>
      <c r="F22" s="10">
        <f t="shared" si="1"/>
        <v>0</v>
      </c>
    </row>
    <row r="23" spans="1:6" ht="12.95" customHeight="1" x14ac:dyDescent="0.2">
      <c r="A23" s="9">
        <v>351</v>
      </c>
      <c r="B23" s="41" t="s">
        <v>23</v>
      </c>
      <c r="C23" s="41"/>
      <c r="D23" s="10">
        <f>'DG cumulat '!D23-'DG eligibil'!D23</f>
        <v>0</v>
      </c>
      <c r="E23" s="10">
        <f t="shared" si="0"/>
        <v>0</v>
      </c>
      <c r="F23" s="10">
        <f t="shared" si="1"/>
        <v>0</v>
      </c>
    </row>
    <row r="24" spans="1:6" ht="12.95" customHeight="1" x14ac:dyDescent="0.2">
      <c r="A24" s="9">
        <v>352</v>
      </c>
      <c r="B24" s="41" t="s">
        <v>24</v>
      </c>
      <c r="C24" s="41"/>
      <c r="D24" s="10">
        <f>'DG cumulat '!D24-'DG eligibil'!D24</f>
        <v>0</v>
      </c>
      <c r="E24" s="10">
        <f t="shared" si="0"/>
        <v>0</v>
      </c>
      <c r="F24" s="10">
        <f t="shared" si="1"/>
        <v>0</v>
      </c>
    </row>
    <row r="25" spans="1:6" ht="23.1" customHeight="1" x14ac:dyDescent="0.2">
      <c r="A25" s="9">
        <v>353</v>
      </c>
      <c r="B25" s="34" t="s">
        <v>25</v>
      </c>
      <c r="C25" s="34"/>
      <c r="D25" s="10">
        <f>'DG cumulat '!D25-'DG eligibil'!D25</f>
        <v>0</v>
      </c>
      <c r="E25" s="10">
        <f t="shared" si="0"/>
        <v>0</v>
      </c>
      <c r="F25" s="10">
        <f t="shared" si="1"/>
        <v>0</v>
      </c>
    </row>
    <row r="26" spans="1:6" ht="24" customHeight="1" x14ac:dyDescent="0.2">
      <c r="A26" s="9">
        <v>354</v>
      </c>
      <c r="B26" s="34" t="s">
        <v>26</v>
      </c>
      <c r="C26" s="34"/>
      <c r="D26" s="10">
        <f>'DG cumulat '!D26-'DG eligibil'!D26</f>
        <v>0</v>
      </c>
      <c r="E26" s="10">
        <f t="shared" si="0"/>
        <v>0</v>
      </c>
      <c r="F26" s="10">
        <f t="shared" si="1"/>
        <v>0</v>
      </c>
    </row>
    <row r="27" spans="1:6" ht="23.1" customHeight="1" x14ac:dyDescent="0.2">
      <c r="A27" s="9">
        <v>355</v>
      </c>
      <c r="B27" s="34" t="s">
        <v>27</v>
      </c>
      <c r="C27" s="34"/>
      <c r="D27" s="10">
        <f>'DG cumulat '!D27-'DG eligibil'!D27</f>
        <v>0</v>
      </c>
      <c r="E27" s="10">
        <f t="shared" si="0"/>
        <v>0</v>
      </c>
      <c r="F27" s="10">
        <f t="shared" si="1"/>
        <v>0</v>
      </c>
    </row>
    <row r="28" spans="1:6" ht="12.95" customHeight="1" x14ac:dyDescent="0.2">
      <c r="A28" s="9">
        <v>356</v>
      </c>
      <c r="B28" s="41" t="s">
        <v>28</v>
      </c>
      <c r="C28" s="41"/>
      <c r="D28" s="10">
        <f>'DG cumulat '!D28-'DG eligibil'!D28</f>
        <v>0</v>
      </c>
      <c r="E28" s="10">
        <f t="shared" si="0"/>
        <v>0</v>
      </c>
      <c r="F28" s="10">
        <f t="shared" si="1"/>
        <v>0</v>
      </c>
    </row>
    <row r="29" spans="1:6" ht="12.95" customHeight="1" x14ac:dyDescent="0.2">
      <c r="A29" s="9">
        <v>36</v>
      </c>
      <c r="B29" s="41" t="s">
        <v>29</v>
      </c>
      <c r="C29" s="41"/>
      <c r="D29" s="10">
        <f>'DG cumulat '!D29-'DG eligibil'!D29</f>
        <v>0</v>
      </c>
      <c r="E29" s="10">
        <f t="shared" si="0"/>
        <v>0</v>
      </c>
      <c r="F29" s="10">
        <f t="shared" si="1"/>
        <v>0</v>
      </c>
    </row>
    <row r="30" spans="1:6" ht="12.95" customHeight="1" x14ac:dyDescent="0.2">
      <c r="A30" s="9">
        <v>37</v>
      </c>
      <c r="B30" s="41" t="s">
        <v>30</v>
      </c>
      <c r="C30" s="41"/>
      <c r="D30" s="10">
        <f>'DG cumulat '!D30-'DG eligibil'!D30</f>
        <v>0</v>
      </c>
      <c r="E30" s="10">
        <f t="shared" si="0"/>
        <v>0</v>
      </c>
      <c r="F30" s="10">
        <f t="shared" si="1"/>
        <v>0</v>
      </c>
    </row>
    <row r="31" spans="1:6" ht="12.95" customHeight="1" x14ac:dyDescent="0.2">
      <c r="A31" s="9">
        <v>371</v>
      </c>
      <c r="B31" s="41" t="s">
        <v>31</v>
      </c>
      <c r="C31" s="41"/>
      <c r="D31" s="10">
        <f>'DG cumulat '!D31-'DG eligibil'!D31</f>
        <v>0</v>
      </c>
      <c r="E31" s="10">
        <f t="shared" si="0"/>
        <v>0</v>
      </c>
      <c r="F31" s="10">
        <f t="shared" si="1"/>
        <v>0</v>
      </c>
    </row>
    <row r="32" spans="1:6" ht="12.95" customHeight="1" x14ac:dyDescent="0.2">
      <c r="A32" s="9">
        <v>372</v>
      </c>
      <c r="B32" s="41" t="s">
        <v>32</v>
      </c>
      <c r="C32" s="41"/>
      <c r="D32" s="10">
        <f>'DG cumulat '!D32-'DG eligibil'!D32</f>
        <v>0</v>
      </c>
      <c r="E32" s="10">
        <f t="shared" si="0"/>
        <v>0</v>
      </c>
      <c r="F32" s="10">
        <f t="shared" si="1"/>
        <v>0</v>
      </c>
    </row>
    <row r="33" spans="1:9" ht="12.95" customHeight="1" x14ac:dyDescent="0.2">
      <c r="A33" s="9">
        <v>38</v>
      </c>
      <c r="B33" s="41" t="s">
        <v>33</v>
      </c>
      <c r="C33" s="41"/>
      <c r="D33" s="10">
        <f>'DG cumulat '!D33-'DG eligibil'!D33</f>
        <v>0</v>
      </c>
      <c r="E33" s="10">
        <f t="shared" si="0"/>
        <v>0</v>
      </c>
      <c r="F33" s="10">
        <f t="shared" si="1"/>
        <v>0</v>
      </c>
    </row>
    <row r="34" spans="1:9" ht="12.95" customHeight="1" x14ac:dyDescent="0.2">
      <c r="A34" s="9">
        <v>381</v>
      </c>
      <c r="B34" s="41" t="s">
        <v>34</v>
      </c>
      <c r="C34" s="41"/>
      <c r="D34" s="10">
        <f>'DG cumulat '!D34-'DG eligibil'!D34</f>
        <v>0</v>
      </c>
      <c r="E34" s="10">
        <f t="shared" si="0"/>
        <v>0</v>
      </c>
      <c r="F34" s="10">
        <f t="shared" si="1"/>
        <v>0</v>
      </c>
    </row>
    <row r="35" spans="1:9" ht="12.95" customHeight="1" x14ac:dyDescent="0.2">
      <c r="A35" s="9">
        <v>3811</v>
      </c>
      <c r="B35" s="41" t="s">
        <v>35</v>
      </c>
      <c r="C35" s="41"/>
      <c r="D35" s="10">
        <f>'DG cumulat '!D35-'DG eligibil'!D35</f>
        <v>0</v>
      </c>
      <c r="E35" s="10">
        <f t="shared" si="0"/>
        <v>0</v>
      </c>
      <c r="F35" s="10">
        <f t="shared" si="1"/>
        <v>0</v>
      </c>
    </row>
    <row r="36" spans="1:9" ht="35.1" customHeight="1" x14ac:dyDescent="0.2">
      <c r="A36" s="9">
        <v>3812</v>
      </c>
      <c r="B36" s="34" t="s">
        <v>36</v>
      </c>
      <c r="C36" s="34"/>
      <c r="D36" s="10">
        <f>'DG cumulat '!D36-'DG eligibil'!D36</f>
        <v>0</v>
      </c>
      <c r="E36" s="10">
        <f t="shared" si="0"/>
        <v>0</v>
      </c>
      <c r="F36" s="10">
        <f t="shared" si="1"/>
        <v>0</v>
      </c>
    </row>
    <row r="37" spans="1:9" ht="12.95" customHeight="1" x14ac:dyDescent="0.2">
      <c r="A37" s="9">
        <v>382</v>
      </c>
      <c r="B37" s="41" t="s">
        <v>37</v>
      </c>
      <c r="C37" s="41"/>
      <c r="D37" s="10">
        <f>'DG cumulat '!D37-'DG eligibil'!D37</f>
        <v>0</v>
      </c>
      <c r="E37" s="10">
        <f t="shared" si="0"/>
        <v>0</v>
      </c>
      <c r="F37" s="10">
        <f t="shared" si="1"/>
        <v>0</v>
      </c>
    </row>
    <row r="38" spans="1:9" ht="12" customHeight="1" x14ac:dyDescent="0.2">
      <c r="A38" s="9">
        <v>383</v>
      </c>
      <c r="B38" s="41" t="s">
        <v>38</v>
      </c>
      <c r="C38" s="41"/>
      <c r="D38" s="10">
        <f>'DG cumulat '!D38-'DG eligibil'!D38</f>
        <v>0</v>
      </c>
      <c r="E38" s="10">
        <f t="shared" si="0"/>
        <v>0</v>
      </c>
      <c r="F38" s="10">
        <f t="shared" si="1"/>
        <v>0</v>
      </c>
    </row>
    <row r="39" spans="1:9" ht="14.1" customHeight="1" x14ac:dyDescent="0.2">
      <c r="A39" s="3"/>
      <c r="B39" s="40" t="s">
        <v>39</v>
      </c>
      <c r="C39" s="40"/>
      <c r="D39" s="10">
        <f>'DG cumulat '!D39-'DG eligibil'!D39</f>
        <v>0</v>
      </c>
      <c r="E39" s="10">
        <f t="shared" si="0"/>
        <v>0</v>
      </c>
      <c r="F39" s="10">
        <f t="shared" si="1"/>
        <v>0</v>
      </c>
    </row>
    <row r="40" spans="1:9" ht="24" customHeight="1" x14ac:dyDescent="0.2">
      <c r="A40" s="34" t="s">
        <v>40</v>
      </c>
      <c r="B40" s="34"/>
      <c r="C40" s="34"/>
      <c r="D40" s="34"/>
      <c r="E40" s="34"/>
      <c r="F40" s="34"/>
    </row>
    <row r="41" spans="1:9" ht="12" customHeight="1" x14ac:dyDescent="0.2">
      <c r="A41" s="9">
        <v>41</v>
      </c>
      <c r="B41" s="41" t="s">
        <v>41</v>
      </c>
      <c r="C41" s="41"/>
      <c r="D41" s="10">
        <f>'DG cumulat '!D41-'DG eligibil'!D41</f>
        <v>5598648.5099999998</v>
      </c>
      <c r="E41" s="10">
        <f>'DG cumulat '!E41-'DG eligibil'!E41</f>
        <v>1175716.1871</v>
      </c>
      <c r="F41" s="10">
        <f>'DG cumulat '!F41-'DG eligibil'!F41</f>
        <v>6774364.6971000005</v>
      </c>
    </row>
    <row r="42" spans="1:9" ht="24" customHeight="1" x14ac:dyDescent="0.2">
      <c r="A42" s="25"/>
      <c r="B42" s="36" t="s">
        <v>81</v>
      </c>
      <c r="C42" s="37"/>
      <c r="D42" s="26">
        <v>0</v>
      </c>
      <c r="E42" s="26">
        <v>0</v>
      </c>
      <c r="F42" s="26">
        <v>0</v>
      </c>
    </row>
    <row r="43" spans="1:9" ht="24" customHeight="1" x14ac:dyDescent="0.2">
      <c r="A43" s="19"/>
      <c r="B43" s="47" t="s">
        <v>91</v>
      </c>
      <c r="C43" s="47"/>
      <c r="D43" s="20">
        <v>0</v>
      </c>
      <c r="E43" s="20">
        <v>0</v>
      </c>
      <c r="F43" s="20">
        <v>0</v>
      </c>
    </row>
    <row r="44" spans="1:9" ht="12" customHeight="1" x14ac:dyDescent="0.2">
      <c r="A44" s="22"/>
      <c r="B44" s="38" t="s">
        <v>80</v>
      </c>
      <c r="C44" s="39"/>
      <c r="D44" s="23">
        <v>5598648.5099999998</v>
      </c>
      <c r="E44" s="23">
        <f>0.21*D44</f>
        <v>1175716.1871</v>
      </c>
      <c r="F44" s="23">
        <f>D44+E44</f>
        <v>6774364.6970999995</v>
      </c>
    </row>
    <row r="45" spans="1:9" ht="12.95" customHeight="1" x14ac:dyDescent="0.2">
      <c r="A45" s="22">
        <v>42</v>
      </c>
      <c r="B45" s="45" t="s">
        <v>42</v>
      </c>
      <c r="C45" s="45"/>
      <c r="D45" s="23">
        <f>'DG cumulat '!D45-'DG eligibil'!D45</f>
        <v>90886.44</v>
      </c>
      <c r="E45" s="23">
        <f t="shared" ref="E45:E54" si="2">0.21*D45</f>
        <v>19086.152399999999</v>
      </c>
      <c r="F45" s="23">
        <f>'DG cumulat '!F45-'DG eligibil'!F45</f>
        <v>109972.59239999999</v>
      </c>
    </row>
    <row r="46" spans="1:9" ht="23.1" customHeight="1" x14ac:dyDescent="0.2">
      <c r="A46" s="22">
        <v>43</v>
      </c>
      <c r="B46" s="46" t="s">
        <v>43</v>
      </c>
      <c r="C46" s="46"/>
      <c r="D46" s="23">
        <f>'DG cumulat '!D46-'DG eligibil'!D46</f>
        <v>276351.21999999997</v>
      </c>
      <c r="E46" s="23">
        <f t="shared" si="2"/>
        <v>58033.756199999989</v>
      </c>
      <c r="F46" s="23">
        <f>'DG cumulat '!F46-'DG eligibil'!F46</f>
        <v>334384.97619999992</v>
      </c>
      <c r="I46" s="11"/>
    </row>
    <row r="47" spans="1:9" ht="12.95" customHeight="1" x14ac:dyDescent="0.2">
      <c r="A47" s="22">
        <v>4311</v>
      </c>
      <c r="B47" s="45" t="s">
        <v>44</v>
      </c>
      <c r="C47" s="45"/>
      <c r="D47" s="23">
        <f>'DG cumulat '!D47-'DG eligibil'!D47</f>
        <v>0</v>
      </c>
      <c r="E47" s="23">
        <f t="shared" si="2"/>
        <v>0</v>
      </c>
      <c r="F47" s="23">
        <f>'DG cumulat '!F47-'DG eligibil'!F47</f>
        <v>0</v>
      </c>
      <c r="I47" s="11"/>
    </row>
    <row r="48" spans="1:9" ht="12.95" customHeight="1" x14ac:dyDescent="0.2">
      <c r="A48" s="22">
        <v>4321</v>
      </c>
      <c r="B48" s="45" t="s">
        <v>45</v>
      </c>
      <c r="C48" s="45"/>
      <c r="D48" s="23">
        <f>'DG cumulat '!D48-'DG eligibil'!D48</f>
        <v>18243.73</v>
      </c>
      <c r="E48" s="23">
        <f t="shared" si="2"/>
        <v>3831.1832999999997</v>
      </c>
      <c r="F48" s="23">
        <f>'DG cumulat '!F48-'DG eligibil'!F48</f>
        <v>22074.9133</v>
      </c>
      <c r="I48" s="11"/>
    </row>
    <row r="49" spans="1:9" ht="12.95" customHeight="1" x14ac:dyDescent="0.2">
      <c r="A49" s="22">
        <v>4331</v>
      </c>
      <c r="B49" s="45" t="s">
        <v>46</v>
      </c>
      <c r="C49" s="45"/>
      <c r="D49" s="23">
        <f>'DG cumulat '!D49-'DG eligibil'!D49</f>
        <v>258107.49</v>
      </c>
      <c r="E49" s="23">
        <f t="shared" si="2"/>
        <v>54202.572899999999</v>
      </c>
      <c r="F49" s="23">
        <f>'DG cumulat '!F49-'DG eligibil'!F49</f>
        <v>312310.06290000002</v>
      </c>
      <c r="I49" s="11"/>
    </row>
    <row r="50" spans="1:9" ht="23.1" customHeight="1" x14ac:dyDescent="0.2">
      <c r="A50" s="22">
        <v>44</v>
      </c>
      <c r="B50" s="46" t="s">
        <v>47</v>
      </c>
      <c r="C50" s="46"/>
      <c r="D50" s="23">
        <f>'DG cumulat '!D50-'DG eligibil'!D50</f>
        <v>0</v>
      </c>
      <c r="E50" s="23">
        <f t="shared" si="2"/>
        <v>0</v>
      </c>
      <c r="F50" s="23">
        <f>'DG cumulat '!F50-'DG eligibil'!F50</f>
        <v>0</v>
      </c>
      <c r="I50" s="11"/>
    </row>
    <row r="51" spans="1:9" ht="12.95" customHeight="1" x14ac:dyDescent="0.2">
      <c r="A51" s="22">
        <v>45</v>
      </c>
      <c r="B51" s="45" t="s">
        <v>48</v>
      </c>
      <c r="C51" s="45"/>
      <c r="D51" s="23">
        <f>'DG cumulat '!D51-'DG eligibil'!D51</f>
        <v>3645.8500000000058</v>
      </c>
      <c r="E51" s="23">
        <f t="shared" si="2"/>
        <v>765.62850000000117</v>
      </c>
      <c r="F51" s="23">
        <f>'DG cumulat '!F51-'DG eligibil'!F51</f>
        <v>4411.4785000000265</v>
      </c>
      <c r="I51" s="11"/>
    </row>
    <row r="52" spans="1:9" ht="12.95" customHeight="1" x14ac:dyDescent="0.2">
      <c r="A52" s="22">
        <v>4511</v>
      </c>
      <c r="B52" s="45" t="s">
        <v>49</v>
      </c>
      <c r="C52" s="45"/>
      <c r="D52" s="23">
        <f>'DG cumulat '!D52-'DG eligibil'!D52</f>
        <v>1714.3399999999965</v>
      </c>
      <c r="E52" s="23">
        <f t="shared" si="2"/>
        <v>360.01139999999924</v>
      </c>
      <c r="F52" s="23">
        <f>'DG cumulat '!F52-'DG eligibil'!F52</f>
        <v>2074.351399999985</v>
      </c>
    </row>
    <row r="53" spans="1:9" ht="12.95" customHeight="1" x14ac:dyDescent="0.2">
      <c r="A53" s="22">
        <v>4521</v>
      </c>
      <c r="B53" s="45" t="s">
        <v>50</v>
      </c>
      <c r="C53" s="45"/>
      <c r="D53" s="23">
        <f>'DG cumulat '!D53-'DG eligibil'!D53</f>
        <v>1931.51</v>
      </c>
      <c r="E53" s="23">
        <f t="shared" si="2"/>
        <v>405.61709999999999</v>
      </c>
      <c r="F53" s="23">
        <f>'DG cumulat '!F53-'DG eligibil'!F53</f>
        <v>2337.1271000000002</v>
      </c>
    </row>
    <row r="54" spans="1:9" ht="12.95" customHeight="1" x14ac:dyDescent="0.2">
      <c r="A54" s="22">
        <v>46</v>
      </c>
      <c r="B54" s="45" t="s">
        <v>51</v>
      </c>
      <c r="C54" s="45"/>
      <c r="D54" s="23">
        <f>'DG cumulat '!D54-'DG eligibil'!D54</f>
        <v>0</v>
      </c>
      <c r="E54" s="23">
        <f t="shared" si="2"/>
        <v>0</v>
      </c>
      <c r="F54" s="23">
        <f>'DG cumulat '!F54-'DG eligibil'!F54</f>
        <v>0</v>
      </c>
    </row>
    <row r="55" spans="1:9" ht="12.95" customHeight="1" x14ac:dyDescent="0.2">
      <c r="A55" s="3"/>
      <c r="B55" s="40" t="s">
        <v>52</v>
      </c>
      <c r="C55" s="40"/>
      <c r="D55" s="5">
        <f>D41+D45+D46+D50+D51+D54</f>
        <v>5969532.0199999996</v>
      </c>
      <c r="E55" s="5">
        <f t="shared" ref="E55:F55" si="3">E41+E45+E46+E50+E51+E54</f>
        <v>1253601.7242000001</v>
      </c>
      <c r="F55" s="5">
        <f t="shared" si="3"/>
        <v>7223133.7442000015</v>
      </c>
    </row>
    <row r="56" spans="1:9" ht="24.95" customHeight="1" x14ac:dyDescent="0.2">
      <c r="A56" s="34" t="s">
        <v>53</v>
      </c>
      <c r="B56" s="34"/>
      <c r="C56" s="34"/>
      <c r="D56" s="34"/>
      <c r="E56" s="34"/>
      <c r="F56" s="34"/>
    </row>
    <row r="57" spans="1:9" ht="12" customHeight="1" x14ac:dyDescent="0.2">
      <c r="A57" s="30">
        <v>51</v>
      </c>
      <c r="B57" s="42" t="s">
        <v>54</v>
      </c>
      <c r="C57" s="42"/>
      <c r="D57" s="31">
        <f>'DG cumulat '!D57-'DG eligibil'!D57</f>
        <v>0</v>
      </c>
      <c r="E57" s="31">
        <f>'DG cumulat '!E57-'DG eligibil'!E57</f>
        <v>0</v>
      </c>
      <c r="F57" s="31">
        <f>'DG cumulat '!F57-'DG eligibil'!F57</f>
        <v>0</v>
      </c>
    </row>
    <row r="58" spans="1:9" ht="23.1" customHeight="1" x14ac:dyDescent="0.2">
      <c r="A58" s="30">
        <v>511</v>
      </c>
      <c r="B58" s="42" t="s">
        <v>55</v>
      </c>
      <c r="C58" s="42"/>
      <c r="D58" s="31">
        <f>'DG cumulat '!D58-'DG eligibil'!D58</f>
        <v>0</v>
      </c>
      <c r="E58" s="31">
        <f>'DG cumulat '!E58-'DG eligibil'!E58</f>
        <v>0</v>
      </c>
      <c r="F58" s="31">
        <f>'DG cumulat '!F58-'DG eligibil'!F58</f>
        <v>0</v>
      </c>
    </row>
    <row r="59" spans="1:9" ht="12.95" customHeight="1" x14ac:dyDescent="0.2">
      <c r="A59" s="9">
        <v>512</v>
      </c>
      <c r="B59" s="41" t="s">
        <v>56</v>
      </c>
      <c r="C59" s="41"/>
      <c r="D59" s="10">
        <f>'DG cumulat '!D59-'DG eligibil'!D59</f>
        <v>0</v>
      </c>
      <c r="E59" s="10">
        <f>'DG cumulat '!E59-'DG eligibil'!E59</f>
        <v>0</v>
      </c>
      <c r="F59" s="10">
        <f>'DG cumulat '!F59-'DG eligibil'!F59</f>
        <v>0</v>
      </c>
    </row>
    <row r="60" spans="1:9" ht="12.95" customHeight="1" x14ac:dyDescent="0.2">
      <c r="A60" s="9">
        <v>52</v>
      </c>
      <c r="B60" s="41" t="s">
        <v>57</v>
      </c>
      <c r="C60" s="41"/>
      <c r="D60" s="10">
        <f>'DG cumulat '!D60-'DG eligibil'!D60</f>
        <v>0</v>
      </c>
      <c r="E60" s="10">
        <f>'DG cumulat '!E60-'DG eligibil'!E60</f>
        <v>0</v>
      </c>
      <c r="F60" s="10">
        <f>'DG cumulat '!F60-'DG eligibil'!F60</f>
        <v>0</v>
      </c>
    </row>
    <row r="61" spans="1:9" ht="23.1" customHeight="1" x14ac:dyDescent="0.2">
      <c r="A61" s="9">
        <v>521</v>
      </c>
      <c r="B61" s="41" t="s">
        <v>58</v>
      </c>
      <c r="C61" s="41"/>
      <c r="D61" s="10">
        <f>'DG cumulat '!D61-'DG eligibil'!D61</f>
        <v>0</v>
      </c>
      <c r="E61" s="10">
        <f>'DG cumulat '!E61-'DG eligibil'!E61</f>
        <v>0</v>
      </c>
      <c r="F61" s="10">
        <f>'DG cumulat '!F61-'DG eligibil'!F61</f>
        <v>0</v>
      </c>
    </row>
    <row r="62" spans="1:9" ht="23.1" customHeight="1" x14ac:dyDescent="0.2">
      <c r="A62" s="9">
        <v>522</v>
      </c>
      <c r="B62" s="34" t="s">
        <v>59</v>
      </c>
      <c r="C62" s="34"/>
      <c r="D62" s="10">
        <f>'DG cumulat '!D62-'DG eligibil'!D62</f>
        <v>0</v>
      </c>
      <c r="E62" s="10">
        <f>'DG cumulat '!E62-'DG eligibil'!E62</f>
        <v>0</v>
      </c>
      <c r="F62" s="10">
        <f>'DG cumulat '!F62-'DG eligibil'!F62</f>
        <v>0</v>
      </c>
    </row>
    <row r="63" spans="1:9" ht="35.1" customHeight="1" x14ac:dyDescent="0.2">
      <c r="A63" s="9">
        <v>523</v>
      </c>
      <c r="B63" s="34" t="s">
        <v>60</v>
      </c>
      <c r="C63" s="34"/>
      <c r="D63" s="10">
        <f>'DG cumulat '!D63-'DG eligibil'!D63</f>
        <v>0</v>
      </c>
      <c r="E63" s="10">
        <f>'DG cumulat '!E63-'DG eligibil'!E63</f>
        <v>0</v>
      </c>
      <c r="F63" s="10">
        <f>'DG cumulat '!F63-'DG eligibil'!F63</f>
        <v>0</v>
      </c>
    </row>
    <row r="64" spans="1:9" ht="12.95" customHeight="1" x14ac:dyDescent="0.2">
      <c r="A64" s="9">
        <v>524</v>
      </c>
      <c r="B64" s="41" t="s">
        <v>61</v>
      </c>
      <c r="C64" s="41"/>
      <c r="D64" s="10">
        <f>'DG cumulat '!D64-'DG eligibil'!D64</f>
        <v>0</v>
      </c>
      <c r="E64" s="10">
        <f>'DG cumulat '!E64-'DG eligibil'!E64</f>
        <v>0</v>
      </c>
      <c r="F64" s="10">
        <f>'DG cumulat '!F64-'DG eligibil'!F64</f>
        <v>0</v>
      </c>
    </row>
    <row r="65" spans="1:11" ht="23.1" customHeight="1" x14ac:dyDescent="0.2">
      <c r="A65" s="9">
        <v>525</v>
      </c>
      <c r="B65" s="34" t="s">
        <v>62</v>
      </c>
      <c r="C65" s="34"/>
      <c r="D65" s="10">
        <f>'DG cumulat '!D65-'DG eligibil'!D65</f>
        <v>0</v>
      </c>
      <c r="E65" s="10">
        <f>'DG cumulat '!E65-'DG eligibil'!E65</f>
        <v>0</v>
      </c>
      <c r="F65" s="10">
        <f>'DG cumulat '!F65-'DG eligibil'!F65</f>
        <v>0</v>
      </c>
    </row>
    <row r="66" spans="1:11" ht="39.75" customHeight="1" x14ac:dyDescent="0.2">
      <c r="A66" s="9">
        <v>53</v>
      </c>
      <c r="B66" s="41" t="s">
        <v>85</v>
      </c>
      <c r="C66" s="34"/>
      <c r="D66" s="10">
        <v>0</v>
      </c>
      <c r="E66" s="10">
        <v>0</v>
      </c>
      <c r="F66" s="10">
        <v>0</v>
      </c>
      <c r="H66" s="11">
        <f>D66+'DG eligibil'!D66</f>
        <v>340977</v>
      </c>
    </row>
    <row r="67" spans="1:11" ht="12.95" customHeight="1" x14ac:dyDescent="0.2">
      <c r="A67" s="9">
        <v>54</v>
      </c>
      <c r="B67" s="41" t="s">
        <v>64</v>
      </c>
      <c r="C67" s="41"/>
      <c r="D67" s="10">
        <f>'DG cumulat '!D67-'DG eligibil'!D67</f>
        <v>0</v>
      </c>
      <c r="E67" s="10">
        <f>'DG cumulat '!E67-'DG eligibil'!E67</f>
        <v>0</v>
      </c>
      <c r="F67" s="10">
        <f>'DG cumulat '!F67-'DG eligibil'!F67</f>
        <v>0</v>
      </c>
    </row>
    <row r="68" spans="1:11" ht="12.95" customHeight="1" x14ac:dyDescent="0.2">
      <c r="A68" s="3"/>
      <c r="B68" s="40" t="s">
        <v>65</v>
      </c>
      <c r="C68" s="40"/>
      <c r="D68" s="10">
        <v>0</v>
      </c>
      <c r="E68" s="10">
        <v>0</v>
      </c>
      <c r="F68" s="10">
        <v>0</v>
      </c>
    </row>
    <row r="69" spans="1:11" ht="24.95" customHeight="1" x14ac:dyDescent="0.2">
      <c r="A69" s="34" t="s">
        <v>66</v>
      </c>
      <c r="B69" s="34"/>
      <c r="C69" s="34"/>
      <c r="D69" s="34"/>
      <c r="E69" s="34"/>
      <c r="F69" s="34"/>
    </row>
    <row r="70" spans="1:11" ht="12" customHeight="1" x14ac:dyDescent="0.2">
      <c r="A70" s="9">
        <v>61</v>
      </c>
      <c r="B70" s="41" t="s">
        <v>67</v>
      </c>
      <c r="C70" s="41"/>
      <c r="D70" s="10">
        <v>0</v>
      </c>
      <c r="E70" s="10">
        <v>0</v>
      </c>
      <c r="F70" s="10">
        <v>0</v>
      </c>
    </row>
    <row r="71" spans="1:11" ht="12.95" customHeight="1" x14ac:dyDescent="0.2">
      <c r="A71" s="9">
        <v>62</v>
      </c>
      <c r="B71" s="41" t="s">
        <v>68</v>
      </c>
      <c r="C71" s="41"/>
      <c r="D71" s="10">
        <v>0</v>
      </c>
      <c r="E71" s="10">
        <v>0</v>
      </c>
      <c r="F71" s="10">
        <v>0</v>
      </c>
    </row>
    <row r="72" spans="1:11" ht="12.95" customHeight="1" x14ac:dyDescent="0.2">
      <c r="A72" s="3"/>
      <c r="B72" s="40" t="s">
        <v>69</v>
      </c>
      <c r="C72" s="40"/>
      <c r="D72" s="5">
        <v>0</v>
      </c>
      <c r="E72" s="5">
        <v>0</v>
      </c>
      <c r="F72" s="5">
        <v>0</v>
      </c>
    </row>
    <row r="73" spans="1:11" ht="24.95" customHeight="1" x14ac:dyDescent="0.2">
      <c r="A73" s="34" t="s">
        <v>70</v>
      </c>
      <c r="B73" s="34"/>
      <c r="C73" s="34"/>
      <c r="D73" s="34"/>
      <c r="E73" s="34"/>
      <c r="F73" s="34"/>
    </row>
    <row r="74" spans="1:11" ht="23.1" customHeight="1" x14ac:dyDescent="0.2">
      <c r="A74" s="9">
        <v>71</v>
      </c>
      <c r="B74" s="34" t="s">
        <v>78</v>
      </c>
      <c r="C74" s="34"/>
      <c r="D74" s="10">
        <v>0</v>
      </c>
      <c r="E74" s="10">
        <v>0</v>
      </c>
      <c r="F74" s="10">
        <v>0</v>
      </c>
    </row>
    <row r="75" spans="1:11" ht="23.1" customHeight="1" x14ac:dyDescent="0.2">
      <c r="A75" s="9">
        <v>72</v>
      </c>
      <c r="B75" s="34" t="s">
        <v>72</v>
      </c>
      <c r="C75" s="34"/>
      <c r="D75" s="10">
        <v>0</v>
      </c>
      <c r="E75" s="10">
        <v>0</v>
      </c>
      <c r="F75" s="10">
        <v>0</v>
      </c>
    </row>
    <row r="76" spans="1:11" ht="12.95" customHeight="1" x14ac:dyDescent="0.2">
      <c r="A76" s="3"/>
      <c r="B76" s="40" t="s">
        <v>73</v>
      </c>
      <c r="C76" s="40"/>
      <c r="D76" s="10">
        <v>0</v>
      </c>
      <c r="E76" s="10">
        <v>0</v>
      </c>
      <c r="F76" s="10">
        <f>'DG cumulat '!F76-'DG eligibil'!F76</f>
        <v>2020044.63738</v>
      </c>
    </row>
    <row r="77" spans="1:11" ht="12.95" customHeight="1" x14ac:dyDescent="0.2">
      <c r="A77" s="40" t="s">
        <v>74</v>
      </c>
      <c r="B77" s="40"/>
      <c r="C77" s="40"/>
      <c r="D77" s="5">
        <f>D13+D55</f>
        <v>5971885.5099999998</v>
      </c>
      <c r="E77" s="5">
        <f t="shared" ref="E77:F77" si="4">E13+E55</f>
        <v>1254095.9571</v>
      </c>
      <c r="F77" s="5">
        <f t="shared" si="4"/>
        <v>7225981.4671000019</v>
      </c>
      <c r="H77" s="11"/>
      <c r="I77" s="11"/>
      <c r="J77" s="11"/>
    </row>
    <row r="78" spans="1:11" ht="12.95" customHeight="1" x14ac:dyDescent="0.2">
      <c r="A78" s="40" t="s">
        <v>75</v>
      </c>
      <c r="B78" s="40"/>
      <c r="C78" s="40"/>
      <c r="D78" s="5">
        <f>D8+D9+D10+D13+D41+D45+D57</f>
        <v>5691888.4400000004</v>
      </c>
      <c r="E78" s="5">
        <f>E8+E9+E10+E13+E41+E45+E57</f>
        <v>1195296.5723999999</v>
      </c>
      <c r="F78" s="5">
        <f>F8+F9+F10+F13+F41+F45+F57</f>
        <v>6887185.0124000013</v>
      </c>
      <c r="H78" s="11"/>
      <c r="I78" s="11">
        <f>D77*0.19</f>
        <v>1134658.2468999999</v>
      </c>
      <c r="J78" s="11">
        <f>D77+E77</f>
        <v>7225981.4671</v>
      </c>
    </row>
    <row r="79" spans="1:11" ht="175.5" customHeight="1" x14ac:dyDescent="0.2">
      <c r="A79" s="43" t="s">
        <v>103</v>
      </c>
      <c r="B79" s="34"/>
      <c r="C79" s="34"/>
      <c r="D79" s="34"/>
      <c r="E79" s="34"/>
      <c r="F79" s="34"/>
      <c r="K79" s="33"/>
    </row>
    <row r="80" spans="1:11" ht="12.95" customHeight="1" x14ac:dyDescent="0.2">
      <c r="A80" s="44" t="s">
        <v>76</v>
      </c>
      <c r="B80" s="44"/>
      <c r="C80" s="44"/>
      <c r="D80" s="44"/>
      <c r="E80" s="44"/>
      <c r="F80" s="44"/>
    </row>
    <row r="82" spans="2:2" x14ac:dyDescent="0.2">
      <c r="B82" s="27" t="s">
        <v>87</v>
      </c>
    </row>
    <row r="83" spans="2:2" x14ac:dyDescent="0.2">
      <c r="B83" s="24" t="s">
        <v>88</v>
      </c>
    </row>
    <row r="84" spans="2:2" x14ac:dyDescent="0.2">
      <c r="B84" s="14" t="s">
        <v>89</v>
      </c>
    </row>
    <row r="85" spans="2:2" ht="38.25" x14ac:dyDescent="0.2">
      <c r="B85" s="32" t="s">
        <v>93</v>
      </c>
    </row>
    <row r="88" spans="2:2" x14ac:dyDescent="0.2">
      <c r="B88" s="16" t="s">
        <v>97</v>
      </c>
    </row>
  </sheetData>
  <mergeCells count="82">
    <mergeCell ref="A77:C77"/>
    <mergeCell ref="A78:C78"/>
    <mergeCell ref="A79:F79"/>
    <mergeCell ref="A80:F80"/>
    <mergeCell ref="B71:C71"/>
    <mergeCell ref="B72:C72"/>
    <mergeCell ref="A73:F73"/>
    <mergeCell ref="B74:C74"/>
    <mergeCell ref="B75:C75"/>
    <mergeCell ref="B76:C76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69:F69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6:F56"/>
    <mergeCell ref="B57:C57"/>
    <mergeCell ref="B46:C46"/>
    <mergeCell ref="B35:C35"/>
    <mergeCell ref="B36:C36"/>
    <mergeCell ref="B37:C37"/>
    <mergeCell ref="B38:C38"/>
    <mergeCell ref="B39:C39"/>
    <mergeCell ref="A40:F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A12:F12"/>
    <mergeCell ref="B13:C13"/>
    <mergeCell ref="A14:F14"/>
    <mergeCell ref="B15:C15"/>
    <mergeCell ref="B16:C16"/>
    <mergeCell ref="B17:C17"/>
    <mergeCell ref="B18:C18"/>
    <mergeCell ref="B19:C19"/>
    <mergeCell ref="B20:C20"/>
    <mergeCell ref="B21:C21"/>
    <mergeCell ref="B10:C10"/>
    <mergeCell ref="A1:B1"/>
    <mergeCell ref="C1:D1"/>
    <mergeCell ref="E1:F1"/>
    <mergeCell ref="A2:F2"/>
    <mergeCell ref="A3:A4"/>
    <mergeCell ref="B3:C4"/>
    <mergeCell ref="B5:C5"/>
    <mergeCell ref="A6:F6"/>
    <mergeCell ref="B7:C7"/>
    <mergeCell ref="B8:C8"/>
    <mergeCell ref="B9:C9"/>
  </mergeCells>
  <hyperlinks>
    <hyperlink ref="A80" r:id="rId1" display="http://www.devize.ro/" xr:uid="{00000000-0004-0000-0500-000000000000}"/>
  </hyperlinks>
  <pageMargins left="0.25" right="0.25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6</vt:i4>
      </vt:variant>
      <vt:variant>
        <vt:lpstr>Zone denumite</vt:lpstr>
      </vt:variant>
      <vt:variant>
        <vt:i4>6</vt:i4>
      </vt:variant>
    </vt:vector>
  </HeadingPairs>
  <TitlesOfParts>
    <vt:vector size="12" baseType="lpstr">
      <vt:lpstr>DG cumulat </vt:lpstr>
      <vt:lpstr>DG eligibil</vt:lpstr>
      <vt:lpstr>DG neeligibil</vt:lpstr>
      <vt:lpstr>DG conexe cumulat</vt:lpstr>
      <vt:lpstr>DG conexe eligibil</vt:lpstr>
      <vt:lpstr>DG conexe neeligibil</vt:lpstr>
      <vt:lpstr>'DG conexe cumulat'!Zona_de_imprimat</vt:lpstr>
      <vt:lpstr>'DG conexe eligibil'!Zona_de_imprimat</vt:lpstr>
      <vt:lpstr>'DG conexe neeligibil'!Zona_de_imprimat</vt:lpstr>
      <vt:lpstr>'DG cumulat '!Zona_de_imprimat</vt:lpstr>
      <vt:lpstr>'DG eligibil'!Zona_de_imprimat</vt:lpstr>
      <vt:lpstr>'DG neeligibil'!Zona_de_imprimat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Simona Fabian</cp:lastModifiedBy>
  <cp:lastPrinted>2025-07-21T08:43:50Z</cp:lastPrinted>
  <dcterms:created xsi:type="dcterms:W3CDTF">2024-10-09T10:23:14Z</dcterms:created>
  <dcterms:modified xsi:type="dcterms:W3CDTF">2025-08-04T12:33:47Z</dcterms:modified>
</cp:coreProperties>
</file>